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595" tabRatio="856" activeTab="1"/>
  </bookViews>
  <sheets>
    <sheet name="Escala" sheetId="13" r:id="rId1"/>
    <sheet name="S. FORMACION" sheetId="2" r:id="rId2"/>
    <sheet name="S. INVESTIGACIÓN" sheetId="3" r:id="rId3"/>
    <sheet name="S. PROY. SOCIAL " sheetId="4" r:id="rId4"/>
    <sheet name="S. BIENESTAR" sheetId="5" r:id="rId5"/>
    <sheet name="S. ADMINISTRATIVO" sheetId="6" r:id="rId6"/>
  </sheets>
  <externalReferences>
    <externalReference r:id="rId7"/>
  </externalReferences>
  <definedNames>
    <definedName name="_xlnm.Print_Titles" localSheetId="5">'S. ADMINISTRATIVO'!$C:$F,'S. ADMINISTRATIVO'!$5:$7</definedName>
    <definedName name="_xlnm.Print_Titles" localSheetId="4">'S. BIENESTAR'!$C:$F,'S. BIENESTAR'!$5:$7</definedName>
    <definedName name="_xlnm.Print_Titles" localSheetId="1">'S. FORMACION'!$C:$F,'S. FORMACION'!$5:$7</definedName>
    <definedName name="_xlnm.Print_Titles" localSheetId="2">'S. INVESTIGACIÓN'!$C:$F,'S. INVESTIGACIÓN'!$5:$7</definedName>
    <definedName name="_xlnm.Print_Titles" localSheetId="3">'S. PROY. SOCIAL '!$C:$F,'S. PROY. SOCIAL '!$5:$7</definedName>
  </definedNames>
  <calcPr calcId="145621"/>
</workbook>
</file>

<file path=xl/calcChain.xml><?xml version="1.0" encoding="utf-8"?>
<calcChain xmlns="http://schemas.openxmlformats.org/spreadsheetml/2006/main">
  <c r="J28" i="2" l="1"/>
  <c r="S27" i="2"/>
  <c r="U27" i="2" s="1"/>
  <c r="R27" i="2"/>
  <c r="Q27" i="2"/>
  <c r="O27" i="2"/>
  <c r="M27" i="2"/>
  <c r="K27" i="2"/>
  <c r="E27" i="2"/>
  <c r="D27" i="2"/>
  <c r="C27" i="2"/>
  <c r="T26" i="2"/>
  <c r="U26" i="2" s="1"/>
  <c r="R26" i="2"/>
  <c r="Q26" i="2"/>
  <c r="O26" i="2"/>
  <c r="M26" i="2"/>
  <c r="I26" i="2"/>
  <c r="K26" i="2" s="1"/>
  <c r="E26" i="2"/>
  <c r="D26" i="2"/>
  <c r="C26" i="2"/>
  <c r="Q25" i="2"/>
  <c r="O25" i="2"/>
  <c r="M25" i="2"/>
  <c r="K25" i="2"/>
  <c r="E25" i="2"/>
  <c r="D25" i="2"/>
  <c r="C25" i="2"/>
  <c r="T24" i="2"/>
  <c r="S24" i="2"/>
  <c r="U24" i="2" s="1"/>
  <c r="R24" i="2"/>
  <c r="Q24" i="2"/>
  <c r="O24" i="2"/>
  <c r="M24" i="2"/>
  <c r="K24" i="2"/>
  <c r="E24" i="2"/>
  <c r="D24" i="2"/>
  <c r="C24" i="2"/>
  <c r="U23" i="2"/>
  <c r="R23" i="2"/>
  <c r="Q23" i="2"/>
  <c r="O23" i="2"/>
  <c r="M23" i="2"/>
  <c r="K23" i="2"/>
  <c r="E23" i="2"/>
  <c r="D23" i="2"/>
  <c r="C23" i="2"/>
  <c r="U22" i="2"/>
  <c r="R22" i="2"/>
  <c r="Q22" i="2"/>
  <c r="M22" i="2"/>
  <c r="K22" i="2"/>
  <c r="E22" i="2"/>
  <c r="D22" i="2"/>
  <c r="C22" i="2"/>
  <c r="U21" i="2"/>
  <c r="R21" i="2"/>
  <c r="Q21" i="2"/>
  <c r="O21" i="2"/>
  <c r="M21" i="2"/>
  <c r="K21" i="2"/>
  <c r="E21" i="2"/>
  <c r="D21" i="2"/>
  <c r="C21" i="2"/>
  <c r="U20" i="2"/>
  <c r="R20" i="2"/>
  <c r="Q20" i="2"/>
  <c r="O20" i="2"/>
  <c r="M20" i="2"/>
  <c r="K20" i="2"/>
  <c r="E20" i="2"/>
  <c r="D20" i="2"/>
  <c r="C20" i="2"/>
  <c r="U19" i="2"/>
  <c r="R19" i="2"/>
  <c r="Q19" i="2"/>
  <c r="O19" i="2"/>
  <c r="M19" i="2"/>
  <c r="K19" i="2"/>
  <c r="E19" i="2"/>
  <c r="D19" i="2"/>
  <c r="C19" i="2"/>
  <c r="U18" i="2"/>
  <c r="R18" i="2"/>
  <c r="Q18" i="2"/>
  <c r="O18" i="2"/>
  <c r="M18" i="2"/>
  <c r="K18" i="2"/>
  <c r="E18" i="2"/>
  <c r="D18" i="2"/>
  <c r="C18" i="2"/>
  <c r="T17" i="2"/>
  <c r="U17" i="2" s="1"/>
  <c r="R17" i="2"/>
  <c r="Q17" i="2"/>
  <c r="O17" i="2"/>
  <c r="M17" i="2"/>
  <c r="K17" i="2"/>
  <c r="E17" i="2"/>
  <c r="D17" i="2"/>
  <c r="C17" i="2"/>
  <c r="T16" i="2"/>
  <c r="U16" i="2" s="1"/>
  <c r="R16" i="2"/>
  <c r="Q16" i="2"/>
  <c r="O16" i="2"/>
  <c r="M16" i="2"/>
  <c r="K16" i="2"/>
  <c r="E16" i="2"/>
  <c r="D16" i="2"/>
  <c r="C16" i="2"/>
  <c r="T15" i="2"/>
  <c r="S15" i="2"/>
  <c r="U15" i="2" s="1"/>
  <c r="R15" i="2"/>
  <c r="Q15" i="2"/>
  <c r="O15" i="2"/>
  <c r="M15" i="2"/>
  <c r="K15" i="2"/>
  <c r="E15" i="2"/>
  <c r="D15" i="2"/>
  <c r="C15" i="2"/>
  <c r="T14" i="2"/>
  <c r="U14" i="2" s="1"/>
  <c r="R14" i="2"/>
  <c r="Q14" i="2"/>
  <c r="O14" i="2"/>
  <c r="M14" i="2"/>
  <c r="K14" i="2"/>
  <c r="E14" i="2"/>
  <c r="D14" i="2"/>
  <c r="C14" i="2"/>
  <c r="R13" i="2"/>
  <c r="Q13" i="2"/>
  <c r="O13" i="2"/>
  <c r="M13" i="2"/>
  <c r="I13" i="2"/>
  <c r="I28" i="2" s="1"/>
  <c r="E13" i="2"/>
  <c r="D13" i="2"/>
  <c r="C13" i="2"/>
  <c r="S12" i="2"/>
  <c r="U12" i="2" s="1"/>
  <c r="R12" i="2"/>
  <c r="Q12" i="2"/>
  <c r="O12" i="2"/>
  <c r="M12" i="2"/>
  <c r="K12" i="2"/>
  <c r="E12" i="2"/>
  <c r="D12" i="2"/>
  <c r="C12" i="2"/>
  <c r="U11" i="2"/>
  <c r="T11" i="2"/>
  <c r="R11" i="2"/>
  <c r="Q11" i="2"/>
  <c r="O11" i="2"/>
  <c r="M11" i="2"/>
  <c r="K11" i="2"/>
  <c r="E11" i="2"/>
  <c r="D11" i="2"/>
  <c r="C11" i="2"/>
  <c r="T10" i="2"/>
  <c r="S10" i="2"/>
  <c r="U10" i="2" s="1"/>
  <c r="R10" i="2"/>
  <c r="Q10" i="2"/>
  <c r="O10" i="2"/>
  <c r="M10" i="2"/>
  <c r="K10" i="2"/>
  <c r="E10" i="2"/>
  <c r="D10" i="2"/>
  <c r="C10" i="2"/>
  <c r="S9" i="2"/>
  <c r="U9" i="2" s="1"/>
  <c r="R9" i="2"/>
  <c r="Q9" i="2"/>
  <c r="O9" i="2"/>
  <c r="M9" i="2"/>
  <c r="K9" i="2"/>
  <c r="E9" i="2"/>
  <c r="D9" i="2"/>
  <c r="C9" i="2"/>
  <c r="T8" i="2"/>
  <c r="S8" i="2"/>
  <c r="U8" i="2" s="1"/>
  <c r="R8" i="2"/>
  <c r="Q8" i="2"/>
  <c r="O8" i="2"/>
  <c r="M8" i="2"/>
  <c r="K8" i="2"/>
  <c r="E8" i="2"/>
  <c r="C8" i="2"/>
  <c r="K13" i="2" l="1"/>
  <c r="K28" i="2" s="1"/>
  <c r="T10" i="6" l="1"/>
  <c r="T11" i="6"/>
  <c r="T13" i="6"/>
  <c r="T14" i="6"/>
  <c r="T15" i="6"/>
  <c r="T16" i="6"/>
  <c r="T23" i="6"/>
  <c r="T24" i="6"/>
  <c r="T25" i="6"/>
  <c r="S9" i="6"/>
  <c r="S10" i="6"/>
  <c r="S11" i="6"/>
  <c r="S12" i="6"/>
  <c r="S13" i="6"/>
  <c r="S14" i="6"/>
  <c r="S15" i="6"/>
  <c r="S16" i="6"/>
  <c r="S17" i="6"/>
  <c r="S18" i="6"/>
  <c r="S19" i="6"/>
  <c r="S20" i="6"/>
  <c r="S21" i="6"/>
  <c r="S22" i="6"/>
  <c r="S23" i="6"/>
  <c r="S24" i="6"/>
  <c r="S25" i="6"/>
  <c r="S26" i="6"/>
  <c r="M33" i="5"/>
  <c r="R33" i="5"/>
  <c r="M12" i="5"/>
  <c r="M13" i="5"/>
  <c r="M14" i="5"/>
  <c r="M15" i="5"/>
  <c r="M17" i="5"/>
  <c r="M18" i="5"/>
  <c r="M19" i="5"/>
  <c r="M20" i="5"/>
  <c r="M21" i="5"/>
  <c r="M22" i="5"/>
  <c r="M23" i="5"/>
  <c r="M24" i="5"/>
  <c r="M25" i="5"/>
  <c r="M26" i="5"/>
  <c r="M27" i="5"/>
  <c r="M28" i="5"/>
  <c r="M29" i="5"/>
  <c r="M30" i="5"/>
  <c r="M31" i="5"/>
  <c r="M32" i="5"/>
  <c r="Q9" i="5"/>
  <c r="Q10" i="5"/>
  <c r="Q11" i="5"/>
  <c r="Q12" i="5"/>
  <c r="Q13" i="5"/>
  <c r="Q14" i="5"/>
  <c r="Q15" i="5"/>
  <c r="Q16" i="5"/>
  <c r="Q17" i="5"/>
  <c r="Q18" i="5"/>
  <c r="Q19" i="5"/>
  <c r="Q20" i="5"/>
  <c r="Q21" i="5"/>
  <c r="Q22" i="5"/>
  <c r="Q23" i="5"/>
  <c r="Q24" i="5"/>
  <c r="Q25" i="5"/>
  <c r="Q26" i="5"/>
  <c r="Q27" i="5"/>
  <c r="Q28" i="5"/>
  <c r="Q29" i="5"/>
  <c r="Q30" i="5"/>
  <c r="Q31" i="5"/>
  <c r="Q32" i="5"/>
  <c r="Q33" i="5"/>
  <c r="O9" i="5"/>
  <c r="O10" i="5"/>
  <c r="O11" i="5"/>
  <c r="O12" i="5"/>
  <c r="O13" i="5"/>
  <c r="O14" i="5"/>
  <c r="O15" i="5"/>
  <c r="O16" i="5"/>
  <c r="O17" i="5"/>
  <c r="O18" i="5"/>
  <c r="O19" i="5"/>
  <c r="O20" i="5"/>
  <c r="O21" i="5"/>
  <c r="O22" i="5"/>
  <c r="O23" i="5"/>
  <c r="O24" i="5"/>
  <c r="O25" i="5"/>
  <c r="O26" i="5"/>
  <c r="O27" i="5"/>
  <c r="O28" i="5"/>
  <c r="O29" i="5"/>
  <c r="O30" i="5"/>
  <c r="O31" i="5"/>
  <c r="O32" i="5"/>
  <c r="O33" i="5"/>
  <c r="Q8" i="5"/>
  <c r="O8" i="5"/>
  <c r="M8" i="5"/>
  <c r="U31" i="4"/>
  <c r="O28" i="3"/>
  <c r="O29" i="3"/>
  <c r="T8" i="5" l="1"/>
  <c r="M10" i="5" l="1"/>
  <c r="M9" i="5"/>
  <c r="T9" i="5" l="1"/>
  <c r="O9" i="3"/>
  <c r="M41" i="3"/>
  <c r="R32" i="5"/>
  <c r="R31" i="5"/>
  <c r="R30" i="5"/>
  <c r="R29" i="5"/>
  <c r="R28" i="5"/>
  <c r="R27" i="5"/>
  <c r="R26" i="5"/>
  <c r="R25" i="5"/>
  <c r="R22" i="5"/>
  <c r="T19" i="5"/>
  <c r="T18" i="5"/>
  <c r="T17" i="5"/>
  <c r="T16" i="5"/>
  <c r="S16" i="5"/>
  <c r="T15" i="5"/>
  <c r="T14" i="5"/>
  <c r="S14" i="5"/>
  <c r="T13" i="5"/>
  <c r="T12" i="5"/>
  <c r="S12" i="5"/>
  <c r="T11" i="5"/>
  <c r="S11" i="5"/>
  <c r="T10" i="5"/>
  <c r="S10" i="5"/>
  <c r="S9" i="5"/>
  <c r="S8" i="5"/>
  <c r="R21" i="5"/>
  <c r="R20" i="5"/>
  <c r="R19" i="5"/>
  <c r="R18" i="5"/>
  <c r="R17" i="5"/>
  <c r="R16" i="5"/>
  <c r="R15" i="5"/>
  <c r="R14" i="5"/>
  <c r="R13" i="5"/>
  <c r="R12" i="5"/>
  <c r="R11" i="5"/>
  <c r="R10" i="5"/>
  <c r="R9" i="5"/>
  <c r="R8" i="5"/>
  <c r="U12" i="5" l="1"/>
  <c r="U13" i="5"/>
  <c r="U15" i="5"/>
  <c r="U8" i="5"/>
  <c r="U16" i="5"/>
  <c r="U10" i="5"/>
  <c r="U17" i="5"/>
  <c r="U19" i="5"/>
  <c r="U14" i="5"/>
  <c r="U9" i="5"/>
  <c r="U11" i="5"/>
  <c r="U18" i="5"/>
  <c r="T27" i="6"/>
  <c r="T34" i="5"/>
  <c r="T45" i="3"/>
  <c r="T35" i="4"/>
  <c r="R9" i="6" l="1"/>
  <c r="R10" i="6"/>
  <c r="R11" i="6"/>
  <c r="R12" i="6"/>
  <c r="R13" i="6"/>
  <c r="R14" i="6"/>
  <c r="R15" i="6"/>
  <c r="R16" i="6"/>
  <c r="R17" i="6"/>
  <c r="R18" i="6"/>
  <c r="R19" i="6"/>
  <c r="R20" i="6"/>
  <c r="R21" i="6"/>
  <c r="R22" i="6"/>
  <c r="R23" i="6"/>
  <c r="R24" i="6"/>
  <c r="R25" i="6"/>
  <c r="R26" i="6"/>
  <c r="R8" i="6"/>
  <c r="Q9" i="6"/>
  <c r="Q10" i="6"/>
  <c r="Q11" i="6"/>
  <c r="Q12" i="6"/>
  <c r="Q13" i="6"/>
  <c r="Q14" i="6"/>
  <c r="Q15" i="6"/>
  <c r="Q16" i="6"/>
  <c r="Q17" i="6"/>
  <c r="Q18" i="6"/>
  <c r="Q19" i="6"/>
  <c r="Q20" i="6"/>
  <c r="Q21" i="6"/>
  <c r="Q22" i="6"/>
  <c r="Q23" i="6"/>
  <c r="Q24" i="6"/>
  <c r="Q25" i="6"/>
  <c r="Q26" i="6"/>
  <c r="O9" i="6"/>
  <c r="O10" i="6"/>
  <c r="O11" i="6"/>
  <c r="O12" i="6"/>
  <c r="O13" i="6"/>
  <c r="O14" i="6"/>
  <c r="O15" i="6"/>
  <c r="O16" i="6"/>
  <c r="O17" i="6"/>
  <c r="O18" i="6"/>
  <c r="O19" i="6"/>
  <c r="O20" i="6"/>
  <c r="O21" i="6"/>
  <c r="O22" i="6"/>
  <c r="O23" i="6"/>
  <c r="O24" i="6"/>
  <c r="O25" i="6"/>
  <c r="O26" i="6"/>
  <c r="M9" i="6"/>
  <c r="M10" i="6"/>
  <c r="M11" i="6"/>
  <c r="M12" i="6"/>
  <c r="M13" i="6"/>
  <c r="M14" i="6"/>
  <c r="M15" i="6"/>
  <c r="M16" i="6"/>
  <c r="M17" i="6"/>
  <c r="M18" i="6"/>
  <c r="M19" i="6"/>
  <c r="M20" i="6"/>
  <c r="M21" i="6"/>
  <c r="M22" i="6"/>
  <c r="M23" i="6"/>
  <c r="M24" i="6"/>
  <c r="M25" i="6"/>
  <c r="M26" i="6"/>
  <c r="Q8" i="6"/>
  <c r="O8" i="6"/>
  <c r="M8" i="6"/>
  <c r="U10" i="6"/>
  <c r="S8" i="6"/>
  <c r="T21" i="5"/>
  <c r="S22" i="5"/>
  <c r="T22" i="5"/>
  <c r="T23" i="5"/>
  <c r="T24" i="5"/>
  <c r="U24" i="5" s="1"/>
  <c r="S25" i="5"/>
  <c r="T25" i="5"/>
  <c r="T26" i="5"/>
  <c r="S27" i="5"/>
  <c r="T27" i="5"/>
  <c r="T28" i="5"/>
  <c r="T29" i="5"/>
  <c r="U29" i="5" s="1"/>
  <c r="T30" i="5"/>
  <c r="U30" i="5" s="1"/>
  <c r="S31" i="5"/>
  <c r="T31" i="5"/>
  <c r="S32" i="5"/>
  <c r="S33" i="5"/>
  <c r="T20" i="5"/>
  <c r="S20" i="5"/>
  <c r="Q9" i="4"/>
  <c r="Q10" i="4"/>
  <c r="Q11" i="4"/>
  <c r="Q12" i="4"/>
  <c r="Q13" i="4"/>
  <c r="Q14" i="4"/>
  <c r="Q15" i="4"/>
  <c r="Q16" i="4"/>
  <c r="Q17" i="4"/>
  <c r="Q18" i="4"/>
  <c r="Q19" i="4"/>
  <c r="Q20" i="4"/>
  <c r="Q21" i="4"/>
  <c r="Q22" i="4"/>
  <c r="Q23" i="4"/>
  <c r="Q24" i="4"/>
  <c r="Q25" i="4"/>
  <c r="Q26" i="4"/>
  <c r="Q27" i="4"/>
  <c r="Q28" i="4"/>
  <c r="Q29" i="4"/>
  <c r="Q30" i="4"/>
  <c r="Q31" i="4"/>
  <c r="Q32" i="4"/>
  <c r="Q33" i="4"/>
  <c r="Q8" i="4"/>
  <c r="O9" i="4"/>
  <c r="O10" i="4"/>
  <c r="O11" i="4"/>
  <c r="O12" i="4"/>
  <c r="O13" i="4"/>
  <c r="O14" i="4"/>
  <c r="O15" i="4"/>
  <c r="O16" i="4"/>
  <c r="O17" i="4"/>
  <c r="O18" i="4"/>
  <c r="O19" i="4"/>
  <c r="O20" i="4"/>
  <c r="O21" i="4"/>
  <c r="O22" i="4"/>
  <c r="O23" i="4"/>
  <c r="O24" i="4"/>
  <c r="O25" i="4"/>
  <c r="O26" i="4"/>
  <c r="O27" i="4"/>
  <c r="O28" i="4"/>
  <c r="O29" i="4"/>
  <c r="O30" i="4"/>
  <c r="O31" i="4"/>
  <c r="O32" i="4"/>
  <c r="O33" i="4"/>
  <c r="O8" i="4"/>
  <c r="M9" i="4"/>
  <c r="T9" i="4" s="1"/>
  <c r="M10" i="4"/>
  <c r="M11" i="4"/>
  <c r="T11" i="4" s="1"/>
  <c r="M12" i="4"/>
  <c r="T12" i="4" s="1"/>
  <c r="M13" i="4"/>
  <c r="T13" i="4" s="1"/>
  <c r="M14" i="4"/>
  <c r="M15" i="4"/>
  <c r="M16" i="4"/>
  <c r="T16" i="4" s="1"/>
  <c r="M17" i="4"/>
  <c r="M18" i="4"/>
  <c r="M19" i="4"/>
  <c r="M20" i="4"/>
  <c r="M21" i="4"/>
  <c r="T21" i="4" s="1"/>
  <c r="M22" i="4"/>
  <c r="M23" i="4"/>
  <c r="M24" i="4"/>
  <c r="M25" i="4"/>
  <c r="T25" i="4" s="1"/>
  <c r="U25" i="4" s="1"/>
  <c r="M26" i="4"/>
  <c r="M27" i="4"/>
  <c r="M28" i="4"/>
  <c r="T28" i="4" s="1"/>
  <c r="M29" i="4"/>
  <c r="T29" i="4" s="1"/>
  <c r="M30" i="4"/>
  <c r="M31" i="4"/>
  <c r="M32" i="4"/>
  <c r="M33" i="4"/>
  <c r="M8" i="4"/>
  <c r="S9" i="4"/>
  <c r="S10" i="4"/>
  <c r="S11" i="4"/>
  <c r="S12" i="4"/>
  <c r="S13" i="4"/>
  <c r="S14" i="4"/>
  <c r="S15" i="4"/>
  <c r="S16" i="4"/>
  <c r="S17" i="4"/>
  <c r="S18" i="4"/>
  <c r="S19" i="4"/>
  <c r="T19" i="4"/>
  <c r="S20" i="4"/>
  <c r="S21" i="4"/>
  <c r="S22" i="4"/>
  <c r="S23" i="4"/>
  <c r="T23" i="4"/>
  <c r="U23" i="4" s="1"/>
  <c r="S24" i="4"/>
  <c r="S25" i="4"/>
  <c r="S26" i="4"/>
  <c r="S27" i="4"/>
  <c r="T27" i="4"/>
  <c r="U27" i="4" s="1"/>
  <c r="S28" i="4"/>
  <c r="S29" i="4"/>
  <c r="S30" i="4"/>
  <c r="S31" i="4"/>
  <c r="S32" i="4"/>
  <c r="S33" i="4"/>
  <c r="S8" i="4"/>
  <c r="U26" i="6" l="1"/>
  <c r="U20" i="6"/>
  <c r="U13" i="6"/>
  <c r="U9" i="6"/>
  <c r="U31" i="5"/>
  <c r="U22" i="5"/>
  <c r="U21" i="4"/>
  <c r="U29" i="4"/>
  <c r="U20" i="4"/>
  <c r="U11" i="4"/>
  <c r="U9" i="4"/>
  <c r="U32" i="4"/>
  <c r="U28" i="4"/>
  <c r="T8" i="4"/>
  <c r="T26" i="4"/>
  <c r="U26" i="4" s="1"/>
  <c r="T22" i="4"/>
  <c r="U22" i="4" s="1"/>
  <c r="T10" i="4"/>
  <c r="T24" i="4"/>
  <c r="U24" i="4" s="1"/>
  <c r="T8" i="6"/>
  <c r="U8" i="6" s="1"/>
  <c r="U22" i="6"/>
  <c r="U18" i="6"/>
  <c r="U12" i="6"/>
  <c r="T15" i="4"/>
  <c r="U15" i="4" s="1"/>
  <c r="U25" i="6"/>
  <c r="U17" i="6"/>
  <c r="U27" i="5"/>
  <c r="U26" i="5"/>
  <c r="U20" i="5"/>
  <c r="T32" i="5"/>
  <c r="U28" i="5"/>
  <c r="U21" i="5"/>
  <c r="T33" i="5"/>
  <c r="U25" i="5"/>
  <c r="U23" i="5"/>
  <c r="U24" i="6"/>
  <c r="U21" i="6"/>
  <c r="U16" i="6"/>
  <c r="U14" i="6"/>
  <c r="T18" i="4"/>
  <c r="U18" i="4" s="1"/>
  <c r="U19" i="4"/>
  <c r="U16" i="4"/>
  <c r="U13" i="4"/>
  <c r="U12" i="4"/>
  <c r="U19" i="6"/>
  <c r="U15" i="6"/>
  <c r="U11" i="6"/>
  <c r="U30" i="4"/>
  <c r="T14" i="4"/>
  <c r="T33" i="4"/>
  <c r="U23" i="6" l="1"/>
  <c r="U32" i="5"/>
  <c r="U33" i="5"/>
  <c r="U33" i="4"/>
  <c r="U17" i="4"/>
  <c r="U14" i="4"/>
  <c r="U10" i="4"/>
  <c r="U8" i="4"/>
  <c r="Q9" i="3"/>
  <c r="Q10" i="3"/>
  <c r="Q11" i="3"/>
  <c r="T11" i="3" s="1"/>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O10" i="3"/>
  <c r="T10" i="3" s="1"/>
  <c r="O11" i="3"/>
  <c r="O12" i="3"/>
  <c r="O13" i="3"/>
  <c r="O14" i="3"/>
  <c r="O15" i="3"/>
  <c r="O16" i="3"/>
  <c r="O17" i="3"/>
  <c r="O18" i="3"/>
  <c r="O19" i="3"/>
  <c r="O20" i="3"/>
  <c r="O21" i="3"/>
  <c r="O22" i="3"/>
  <c r="O23" i="3"/>
  <c r="O24" i="3"/>
  <c r="O25" i="3"/>
  <c r="O26" i="3"/>
  <c r="O27" i="3"/>
  <c r="O30" i="3"/>
  <c r="O31" i="3"/>
  <c r="O32" i="3"/>
  <c r="O33" i="3"/>
  <c r="O34" i="3"/>
  <c r="O35" i="3"/>
  <c r="O36" i="3"/>
  <c r="O37" i="3"/>
  <c r="O38" i="3"/>
  <c r="O39" i="3"/>
  <c r="O40" i="3"/>
  <c r="O41" i="3"/>
  <c r="O42" i="3"/>
  <c r="O43" i="3"/>
  <c r="O44" i="3"/>
  <c r="Q8" i="3"/>
  <c r="O8" i="3"/>
  <c r="M8" i="3"/>
  <c r="M9" i="3"/>
  <c r="T9" i="3" s="1"/>
  <c r="M10" i="3"/>
  <c r="M11" i="3"/>
  <c r="M12" i="3"/>
  <c r="M13" i="3"/>
  <c r="M14" i="3"/>
  <c r="M15" i="3"/>
  <c r="M16" i="3"/>
  <c r="M17" i="3"/>
  <c r="T17" i="3" s="1"/>
  <c r="M18" i="3"/>
  <c r="M19" i="3"/>
  <c r="M21" i="3"/>
  <c r="M22" i="3"/>
  <c r="M23" i="3"/>
  <c r="M24" i="3"/>
  <c r="M25" i="3"/>
  <c r="M26" i="3"/>
  <c r="M27" i="3"/>
  <c r="M28" i="3"/>
  <c r="M29" i="3"/>
  <c r="M30" i="3"/>
  <c r="M31" i="3"/>
  <c r="M32" i="3"/>
  <c r="M33" i="3"/>
  <c r="M34" i="3"/>
  <c r="M35" i="3"/>
  <c r="M36" i="3"/>
  <c r="M37" i="3"/>
  <c r="M38" i="3"/>
  <c r="M39" i="3"/>
  <c r="M40" i="3"/>
  <c r="M42" i="3"/>
  <c r="M43" i="3"/>
  <c r="M44" i="3"/>
  <c r="M20"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S9" i="3"/>
  <c r="S10" i="3"/>
  <c r="S11" i="3"/>
  <c r="S12" i="3"/>
  <c r="S13" i="3"/>
  <c r="S14" i="3"/>
  <c r="S15" i="3"/>
  <c r="S16" i="3"/>
  <c r="S17" i="3"/>
  <c r="S18" i="3"/>
  <c r="S19" i="3"/>
  <c r="S20" i="3"/>
  <c r="S21" i="3"/>
  <c r="T21" i="3"/>
  <c r="S22" i="3"/>
  <c r="S23" i="3"/>
  <c r="S24" i="3"/>
  <c r="S25" i="3"/>
  <c r="S26" i="3"/>
  <c r="S27" i="3"/>
  <c r="S28" i="3"/>
  <c r="S29" i="3"/>
  <c r="S30" i="3"/>
  <c r="S31" i="3"/>
  <c r="S32" i="3"/>
  <c r="T32" i="3"/>
  <c r="S33" i="3"/>
  <c r="T33" i="3"/>
  <c r="S34" i="3"/>
  <c r="S35" i="3"/>
  <c r="S36" i="3"/>
  <c r="S37" i="3"/>
  <c r="S38" i="3"/>
  <c r="S39" i="3"/>
  <c r="S40" i="3"/>
  <c r="S41" i="3"/>
  <c r="S42" i="3"/>
  <c r="S43" i="3"/>
  <c r="S44" i="3"/>
  <c r="S8" i="3"/>
  <c r="T12" i="3"/>
  <c r="T13" i="3"/>
  <c r="R8" i="3"/>
  <c r="T24" i="3" l="1"/>
  <c r="T19" i="3"/>
  <c r="T14" i="3"/>
  <c r="U19" i="3"/>
  <c r="T36" i="3"/>
  <c r="T22" i="3"/>
  <c r="T35" i="3"/>
  <c r="U11" i="3"/>
  <c r="T25" i="3"/>
  <c r="T30" i="3"/>
  <c r="T15" i="3"/>
  <c r="U12" i="3"/>
  <c r="U36" i="3"/>
  <c r="U32" i="3"/>
  <c r="U35" i="3"/>
  <c r="T44" i="3"/>
  <c r="T43" i="3"/>
  <c r="T42" i="3"/>
  <c r="T40" i="3"/>
  <c r="T38" i="3"/>
  <c r="T29" i="3"/>
  <c r="T28" i="3"/>
  <c r="T27" i="3"/>
  <c r="T34" i="3"/>
  <c r="T39" i="3"/>
  <c r="T31" i="3"/>
  <c r="U31" i="3" s="1"/>
  <c r="U21" i="3"/>
  <c r="T20" i="3"/>
  <c r="U37" i="3"/>
  <c r="T8" i="3"/>
  <c r="U9" i="3"/>
  <c r="U41" i="3"/>
  <c r="U33" i="3"/>
  <c r="U30" i="3"/>
  <c r="U25" i="3"/>
  <c r="U42" i="3"/>
  <c r="U34" i="3"/>
  <c r="U26" i="3"/>
  <c r="T18" i="3"/>
  <c r="U17" i="3"/>
  <c r="T16" i="3"/>
  <c r="U14" i="3"/>
  <c r="U13" i="3"/>
  <c r="U10" i="3"/>
  <c r="U24" i="3" l="1"/>
  <c r="U20" i="3"/>
  <c r="U23" i="3"/>
  <c r="U39" i="3"/>
  <c r="U27" i="3"/>
  <c r="U29" i="3"/>
  <c r="U43" i="3"/>
  <c r="U15" i="3"/>
  <c r="U16" i="3"/>
  <c r="U18" i="3"/>
  <c r="U22" i="3"/>
  <c r="U38" i="3"/>
  <c r="U28" i="3"/>
  <c r="U40" i="3"/>
  <c r="U44" i="3"/>
  <c r="U8" i="3"/>
  <c r="R9" i="4"/>
  <c r="R10" i="4"/>
  <c r="R11" i="4"/>
  <c r="R12" i="4"/>
  <c r="R13" i="4"/>
  <c r="R14" i="4"/>
  <c r="R15" i="4"/>
  <c r="R16" i="4"/>
  <c r="R17" i="4"/>
  <c r="R18" i="4"/>
  <c r="R19" i="4"/>
  <c r="R20" i="4"/>
  <c r="R21" i="4"/>
  <c r="R22" i="4"/>
  <c r="R23" i="4"/>
  <c r="R24" i="4"/>
  <c r="R25" i="4"/>
  <c r="R26" i="4"/>
  <c r="R27" i="4"/>
  <c r="R28" i="4"/>
  <c r="R29" i="4"/>
  <c r="R30" i="4"/>
  <c r="R31" i="4"/>
  <c r="R32" i="4"/>
  <c r="R33" i="4"/>
  <c r="R8" i="4"/>
  <c r="K9" i="6" l="1"/>
  <c r="K10" i="6"/>
  <c r="K11" i="6"/>
  <c r="K12" i="6"/>
  <c r="K13" i="6"/>
  <c r="K14" i="6"/>
  <c r="K15" i="6"/>
  <c r="K16" i="6"/>
  <c r="K17" i="6"/>
  <c r="K18" i="6"/>
  <c r="K19" i="6"/>
  <c r="K20" i="6"/>
  <c r="K21" i="6"/>
  <c r="K22" i="6"/>
  <c r="K23" i="6"/>
  <c r="K24" i="6"/>
  <c r="K25" i="6"/>
  <c r="K26" i="6"/>
  <c r="K8" i="6"/>
  <c r="J27" i="6"/>
  <c r="I27" i="6"/>
  <c r="J34" i="5"/>
  <c r="I34" i="5"/>
  <c r="K9" i="5"/>
  <c r="K10" i="5"/>
  <c r="K11" i="5"/>
  <c r="K12" i="5"/>
  <c r="K14" i="5"/>
  <c r="K16" i="5"/>
  <c r="K20" i="5"/>
  <c r="K22" i="5"/>
  <c r="K25" i="5"/>
  <c r="K27" i="5"/>
  <c r="K31" i="5"/>
  <c r="K32" i="5"/>
  <c r="K33" i="5"/>
  <c r="K8" i="5"/>
  <c r="K9" i="4"/>
  <c r="K10" i="4"/>
  <c r="K11" i="4"/>
  <c r="K12" i="4"/>
  <c r="K13" i="4"/>
  <c r="K14" i="4"/>
  <c r="K15" i="4"/>
  <c r="K16" i="4"/>
  <c r="K17" i="4"/>
  <c r="K18" i="4"/>
  <c r="K19" i="4"/>
  <c r="K20" i="4"/>
  <c r="K21" i="4"/>
  <c r="K22" i="4"/>
  <c r="K23" i="4"/>
  <c r="K24" i="4"/>
  <c r="K25" i="4"/>
  <c r="K26" i="4"/>
  <c r="K27" i="4"/>
  <c r="K28" i="4"/>
  <c r="K29" i="4"/>
  <c r="K30" i="4"/>
  <c r="K31" i="4"/>
  <c r="K32" i="4"/>
  <c r="K33" i="4"/>
  <c r="K8" i="4"/>
  <c r="J35" i="4"/>
  <c r="I35" i="4"/>
  <c r="J45"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4" i="3"/>
  <c r="K8" i="3"/>
  <c r="I45" i="3"/>
  <c r="S35" i="4" l="1"/>
  <c r="U35" i="4" s="1"/>
  <c r="S45" i="3"/>
  <c r="U45" i="3" s="1"/>
  <c r="S27" i="6"/>
  <c r="U27" i="6" s="1"/>
  <c r="S34" i="5"/>
  <c r="U34" i="5" s="1"/>
  <c r="K34" i="5"/>
  <c r="J36" i="4"/>
  <c r="I36" i="4"/>
  <c r="I46" i="3"/>
  <c r="J46" i="3"/>
  <c r="K27" i="6"/>
  <c r="K35" i="4"/>
  <c r="K45" i="3"/>
  <c r="K35" i="5" l="1"/>
  <c r="I35" i="5"/>
  <c r="J35" i="5"/>
  <c r="K36" i="4"/>
  <c r="K46" i="3"/>
  <c r="V4" i="6" l="1"/>
  <c r="T4" i="6"/>
  <c r="R4" i="6"/>
  <c r="P4" i="6"/>
  <c r="M4" i="6"/>
  <c r="M3" i="6"/>
  <c r="M2" i="6"/>
  <c r="M1" i="6"/>
  <c r="V4" i="5"/>
  <c r="T4" i="5"/>
  <c r="R4" i="5"/>
  <c r="P4" i="5"/>
  <c r="M4" i="5"/>
  <c r="M3" i="5"/>
  <c r="M2" i="5"/>
  <c r="M1" i="5"/>
  <c r="V4" i="4"/>
  <c r="T4" i="4"/>
  <c r="R4" i="4"/>
  <c r="P4" i="4"/>
  <c r="M4" i="4"/>
  <c r="M3" i="4"/>
  <c r="M2" i="4"/>
  <c r="M1" i="4"/>
  <c r="V4" i="3"/>
  <c r="T4" i="3"/>
  <c r="R4" i="3"/>
  <c r="P4" i="3"/>
  <c r="M4" i="3"/>
  <c r="M3" i="3"/>
  <c r="M2" i="3"/>
  <c r="M1" i="3"/>
</calcChain>
</file>

<file path=xl/sharedStrings.xml><?xml version="1.0" encoding="utf-8"?>
<sst xmlns="http://schemas.openxmlformats.org/spreadsheetml/2006/main" count="809" uniqueCount="483">
  <si>
    <t>RECURSOS ASIGNADOS</t>
  </si>
  <si>
    <t>RECURSO EJECUTADO</t>
  </si>
  <si>
    <t>SALDO</t>
  </si>
  <si>
    <t>META DE PRODUCTO</t>
  </si>
  <si>
    <t>TOTAL TRIMESTRE</t>
  </si>
  <si>
    <t>EFICIENCIA</t>
  </si>
  <si>
    <t>EFICACIA</t>
  </si>
  <si>
    <t>EFECTIVIDAD</t>
  </si>
  <si>
    <t>SOPORTES DE ACCIONES REALIZADAS</t>
  </si>
  <si>
    <t>SUBSISTEMA</t>
  </si>
  <si>
    <t>PROYECTO</t>
  </si>
  <si>
    <t>SIGLA</t>
  </si>
  <si>
    <t>ACCIONES</t>
  </si>
  <si>
    <t>RUBRO</t>
  </si>
  <si>
    <t>RESPONSABLE</t>
  </si>
  <si>
    <t>META 2017</t>
  </si>
  <si>
    <t>UNIDAD DE MEDIDA</t>
  </si>
  <si>
    <t>En millones de pesos</t>
  </si>
  <si>
    <t>#</t>
  </si>
  <si>
    <t>%</t>
  </si>
  <si>
    <t>EN PORCENTAJE</t>
  </si>
  <si>
    <t>ESTUDIANTES</t>
  </si>
  <si>
    <t>PERSONAS</t>
  </si>
  <si>
    <t>FACECO</t>
  </si>
  <si>
    <t>SI-PY1.  Fortalecimiento de las capacidades de investigación, desarrollo e innovación.</t>
  </si>
  <si>
    <t>SI-PY1.1</t>
  </si>
  <si>
    <t>Adquisición  de equipos de laboratorio para investigación.</t>
  </si>
  <si>
    <t>VIPS</t>
  </si>
  <si>
    <t>EQUIPOS</t>
  </si>
  <si>
    <t>SI-PY1.2</t>
  </si>
  <si>
    <t xml:space="preserve"> Adquisición y renovación de  licencias software Y bases de datos especializadas  para  actividades de investigaciòn.</t>
  </si>
  <si>
    <t>LICENCIAS</t>
  </si>
  <si>
    <t>SI-PY1.3</t>
  </si>
  <si>
    <t>Apoyo a la formación de alto nivel (Maestrias, doctorados, posdoctorados).</t>
  </si>
  <si>
    <t>VIPS
FACECO</t>
  </si>
  <si>
    <t>TESIS O NUMERO DE DOCENTES APOYADOS</t>
  </si>
  <si>
    <t>SI-PY1.4</t>
  </si>
  <si>
    <t>Fortalecimiento de las capacidades investigativas para la acreditación Institucional</t>
  </si>
  <si>
    <t>PROGRAMA DE PEDAGOGÍA PARA LA INVESTIGACIÓN</t>
  </si>
  <si>
    <t>SI-PY1.5</t>
  </si>
  <si>
    <t>Fortalecimiento  de las capacidades investigativas de grupos de investigación en modalidad Proyectos.</t>
  </si>
  <si>
    <t>EJECUCIÓN DE 20 PROYECTOS DE INVESTIGACIÓN</t>
  </si>
  <si>
    <t>SI-PY2.  Calidad Académica y formación en Investigación.</t>
  </si>
  <si>
    <t>SI-PY2.1</t>
  </si>
  <si>
    <t>Formulación y ejecución de dos talleres para reformular dos currículos.</t>
  </si>
  <si>
    <t>TALLERES</t>
  </si>
  <si>
    <t>SI-PY2.2</t>
  </si>
  <si>
    <t>Taller con experto en Gestión  y apropiación social del conocimiento.</t>
  </si>
  <si>
    <t xml:space="preserve">VIPS </t>
  </si>
  <si>
    <t xml:space="preserve">TALLER </t>
  </si>
  <si>
    <t>SI-PY2.3</t>
  </si>
  <si>
    <t>Acciones  de sensibilización sobre propuestas de investigación en el marco del programa ONDAS.</t>
  </si>
  <si>
    <t>SI-PY2.4</t>
  </si>
  <si>
    <t>Apoyo al desarrollo de los proyectos formulados por los grupos, en el marco del convenio ONDAS.</t>
  </si>
  <si>
    <t>PROYECTOS</t>
  </si>
  <si>
    <t>SI-PY2.5</t>
  </si>
  <si>
    <t>Apoyo a la formulación, ejecución y divulgación de eventos académicos.</t>
  </si>
  <si>
    <t>VIPS 
F.C.J.P.</t>
  </si>
  <si>
    <t>EVENTOS</t>
  </si>
  <si>
    <t>SI-PY2.6</t>
  </si>
  <si>
    <t>Apoyo a docentes para  realizar ponencias en eventos nacionales e internacionales.</t>
  </si>
  <si>
    <t>VIPS 
FACECO</t>
  </si>
  <si>
    <t>PARTICIPACIÓN EN EVENTOS INVESTIGATIVOS</t>
  </si>
  <si>
    <t>SI-PY2.7</t>
  </si>
  <si>
    <t>Consolidación de grupos de Investigación.</t>
  </si>
  <si>
    <t>GRUPOS DE INVESTIGACIÓN CATEGORIZADOS</t>
  </si>
  <si>
    <t>SI-PY2.8</t>
  </si>
  <si>
    <t>Capacitación y participación de la Facultad de Ciencias Jurídicas y Políticas en eventos de formación.</t>
  </si>
  <si>
    <t>FCJP</t>
  </si>
  <si>
    <t>SI-PY2.9</t>
  </si>
  <si>
    <t>Apoyo al desarrollo de los Doctorados: Agroindustria y Desarrollo Agricola Sostenible;  Educación y Cultura Ambiental; en Ciencias de la Salud.</t>
  </si>
  <si>
    <t xml:space="preserve">VIPS Y  COORDINADORES </t>
  </si>
  <si>
    <t>FINANCIACIÓN DE 3 PROGRAMAS DE DOCTORADO</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</si>
  <si>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</si>
  <si>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</si>
  <si>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</si>
  <si>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</si>
  <si>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</si>
  <si>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F.C.EXACTAS</t>
  </si>
  <si>
    <t>SI-PY3.3</t>
  </si>
  <si>
    <t>Financiar la vinculación de  jóvenes investigadores.</t>
  </si>
  <si>
    <t>SI-PY4.  Calidad Académica y ejecución de Investigación.</t>
  </si>
  <si>
    <t>SI-PY4.1</t>
  </si>
  <si>
    <t>Financiar proyectos de investigación de convocatorias internas  y externas.</t>
  </si>
  <si>
    <t>44 EN CASO DE NO HABER AJUSTADO QUEDA EN 30 LA META</t>
  </si>
  <si>
    <t>SI-PY4.2</t>
  </si>
  <si>
    <t>Apoyo para la consolidación de grupos de investigación.</t>
  </si>
  <si>
    <t>VIPS
F. INGENIERIA
F.EDUCACIÓN</t>
  </si>
  <si>
    <t>NUEVOS GRUPOS DE INVESTIGACIÓN CATEGORIZADOS</t>
  </si>
  <si>
    <t>SI-PY5. Calidad Académica y gestión de Investigación.</t>
  </si>
  <si>
    <t>SI-PY5.1</t>
  </si>
  <si>
    <t>Convenios cofinanciados.</t>
  </si>
  <si>
    <t>CONVENIOS</t>
  </si>
  <si>
    <t>SI-PY5.2</t>
  </si>
  <si>
    <t>Gestión de proyectos de investigación en cooperación  regional nacional y/o internacional.</t>
  </si>
  <si>
    <t>BANCO DE PROYECTOS</t>
  </si>
  <si>
    <t>SI-PY5.3</t>
  </si>
  <si>
    <t>Divulgación del conocimiento.</t>
  </si>
  <si>
    <t>BOLETÍN DE LA VIPS</t>
  </si>
  <si>
    <t>SI-PY6.  Articulación del Sistema Integrado de Información (TICS).</t>
  </si>
  <si>
    <t>SI-PY6.1</t>
  </si>
  <si>
    <t>SI-PY6.2</t>
  </si>
  <si>
    <t>Elaboración y publicación del catálogo y portafolio de productos  Editorial Universidad Surcolombiana.</t>
  </si>
  <si>
    <r>
      <rPr>
        <sz val="9"/>
        <color rgb="FFFF0000"/>
        <rFont val="Calibri"/>
        <family val="2"/>
        <scheme val="minor"/>
      </rPr>
      <t xml:space="preserve">REPOSITORIO (1), </t>
    </r>
    <r>
      <rPr>
        <sz val="9"/>
        <rFont val="Calibri"/>
        <family val="2"/>
        <scheme val="minor"/>
      </rPr>
      <t>IMPACTO EN EL ENTORNO - VISIBILIDAD, NUMERO DE VISITAS QUE SE HACEN AL REPOSITORIO</t>
    </r>
  </si>
  <si>
    <t>SI-PY6.3</t>
  </si>
  <si>
    <t xml:space="preserve">Adquisión gestores bibliográficos. </t>
  </si>
  <si>
    <t>LICENCIAS VITALICIAS EDNOTE</t>
  </si>
  <si>
    <t>SI-PY6.4</t>
  </si>
  <si>
    <t>Apoyo para la gestión de la investigación  a traves de membresias (ASEUC, EULAC, ABEC, DOI).</t>
  </si>
  <si>
    <t>6 DOI PARA 6 REVISTAS (ES COMO LA CEDULA EN LA WEB DE LAS REVISTAS), 1 MEMBRESIA ASEUC</t>
  </si>
  <si>
    <t>YA SE CUMPLIO DOI YA SE TIENEN PARA 6 REVISTAS, LA ASEUC YA SE PAGÓ POR OTRO RUBRO</t>
  </si>
  <si>
    <t>SI-PY7.  Evaluación, dotación y consolidación de los Centros de Documentación, archivística y bases de datos.</t>
  </si>
  <si>
    <t>SI-PY7.1</t>
  </si>
  <si>
    <t>NO SE PUEDE CUMPLIR, SE DEJA ALLI PORQUE TENIAN QUE PONERLO LAS FACULTADES</t>
  </si>
  <si>
    <t>YA SE HIZO RENOVACIÓN</t>
  </si>
  <si>
    <t>SI-PY7.2</t>
  </si>
  <si>
    <t>Apoyo a centro de documentación archivistica.</t>
  </si>
  <si>
    <t>TOTALIDAD DEL ARCHIVO, DOS PROCESOS</t>
  </si>
  <si>
    <t>YA SE HIZO, SE ORGANIZO EL ARCHIVO DE INVESTIGACIÓN Y PROYECCIÓN SOCIAL</t>
  </si>
  <si>
    <t>SI-PY8.  Creación y Fortalecimiento de Centros, Institutos de investigación, desarrollo y vigilancia Tecnológica e Innovación.</t>
  </si>
  <si>
    <t>SI-PY8.1</t>
  </si>
  <si>
    <t>Apoyo a la creación y fortalecimiento de centros de investigación y vigilancia tecnológica e innovación.</t>
  </si>
  <si>
    <t>CENTRO TECNOLOGICO DE  LAS TICS</t>
  </si>
  <si>
    <t>SI-PY8.2</t>
  </si>
  <si>
    <t>Apoyo a Proyectos de Investigación ejecutados por los Centros de Desarrollo Tecnológicos.</t>
  </si>
  <si>
    <t>F. SALUD</t>
  </si>
  <si>
    <t>CENTROS CREADOS</t>
  </si>
  <si>
    <t>SI-PY9.  Articulación y fortalecimiento de las publicaciones Científicas  y Académicas.</t>
  </si>
  <si>
    <t>SI-PY9.1</t>
  </si>
  <si>
    <t xml:space="preserve">Evaluación de artículos, corrección de estilo, diseño, diagramación, impresión y publicación de revistas institucionales. </t>
  </si>
  <si>
    <t>VIPS
F. INGENIERIA
FACECO</t>
  </si>
  <si>
    <t>SI-PY9.2</t>
  </si>
  <si>
    <t>CURSO</t>
  </si>
  <si>
    <t>SI-PY9.3</t>
  </si>
  <si>
    <t xml:space="preserve">Evaluación, corrección estilo, diagramación  y publicación de libros en las diferentes modalidades.   </t>
  </si>
  <si>
    <t>SI-PY9.4</t>
  </si>
  <si>
    <t>Gestión para la indexación de revistas institucionales.</t>
  </si>
  <si>
    <t>SE ESTA GESTIONANDO LA INDEXACIÓN DE LAS 6 REVISTAS DE LAS NUEVAS NORMAS PUBLINDEX</t>
  </si>
  <si>
    <t>SI-PY9.5</t>
  </si>
  <si>
    <t>Apoyo a la consolidación de la editorial Surcolombiana y revistas institucionales.</t>
  </si>
  <si>
    <t>REVISTAS (SE ADQUIRIERON LOS DOI Y LA PLATAFORMA OJS</t>
  </si>
  <si>
    <t>SI-PY9.6</t>
  </si>
  <si>
    <t>Fortalecimiento, consolidación y mejoramiento de la calidad editorial de la Revista Jurídica Piélagus.</t>
  </si>
  <si>
    <t>F.C.J.P.</t>
  </si>
  <si>
    <t>REVISTA</t>
  </si>
  <si>
    <t>TOTAL SUBSISTEMA: DE INVESTIGACIÓN</t>
  </si>
  <si>
    <t>PROYECCION SOCIAL</t>
  </si>
  <si>
    <t>SP-PY1.  Internacionalización Académica Curricular y Administrativa.</t>
  </si>
  <si>
    <t>SP-PY1.1</t>
  </si>
  <si>
    <t>Apoyo a la movilidad académica de docentes, estudiantes y personal administrativo y expertos invitados.</t>
  </si>
  <si>
    <t>VIPS
F. SALUD
FACECO
F. EDUCACIÓN
FCJP</t>
  </si>
  <si>
    <t>SP-PY1.2</t>
  </si>
  <si>
    <t>Apoyo a la internacionalización de la investigación y la proyección social.</t>
  </si>
  <si>
    <t xml:space="preserve">
F. SALUD
FACECO</t>
  </si>
  <si>
    <t>APOYOS (PROFESORES QUE VAN Y HACEN LAS PONENCIAS)</t>
  </si>
  <si>
    <t>SP-PY1.3</t>
  </si>
  <si>
    <t>Apoyo a los procesos y fortalecimiento de alianzas académico-administrativas entre la Universidad y organismos públicos y privados.</t>
  </si>
  <si>
    <t>PARTICIPACION ASAMBLEA VISIBLE ( 3 VECES AL AÑO QUE SE HACE LA ASAMBLEA VISIBLE)</t>
  </si>
  <si>
    <t>SP-PY2.  Regionalización de la USCO</t>
  </si>
  <si>
    <t>SP-PY2.1</t>
  </si>
  <si>
    <t>Apoyo y gestión en acciones, proyectos y eventos para regionalización.</t>
  </si>
  <si>
    <t>VIPS
F. SALUD</t>
  </si>
  <si>
    <t>SP-PY3. Reformulación y fortalecimiento de las modalidades y formas de Proyección Social.</t>
  </si>
  <si>
    <t>SP-PY3.1</t>
  </si>
  <si>
    <t>Macroproyectos de Proyección social cofinanciados por la Universidad Surcolombiana.</t>
  </si>
  <si>
    <t>MACROPROYECTOS</t>
  </si>
  <si>
    <t>SP-PY3.2</t>
  </si>
  <si>
    <t>Proyectos solidarios de menor cuantía cofinanciados  por la Universidad Surcolombiana.</t>
  </si>
  <si>
    <t>SP-PY3.3</t>
  </si>
  <si>
    <t>Apoyo logístico a proyectos  de Responsabilidad Social Universitaria.</t>
  </si>
  <si>
    <t>F. INGENIERIA
F.EDUCACIÓN</t>
  </si>
  <si>
    <t>PROYECTOS RSU (ACTIVIDADES )</t>
  </si>
  <si>
    <t>SP-PY3.4</t>
  </si>
  <si>
    <t>Apoyos a la realización y participación en  eventos de proyección social.</t>
  </si>
  <si>
    <t>EVENTOS (SIMPOSIO, SEMINARIO, DIMPLOMADO, TALLERES, CONGRESOS, ETC)</t>
  </si>
  <si>
    <t>SP-PY3.5</t>
  </si>
  <si>
    <t>Apoyos financieros a la suscripción de convenios interinstitucionales.</t>
  </si>
  <si>
    <t>SP-PY3.6</t>
  </si>
  <si>
    <t>Apoyo a la gestión academico-administrativa de la Proyección Social.</t>
  </si>
  <si>
    <t>F. SALUD
F- INGENIERÍA
FACECO
F. EDUCACIÓN
FCJP</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</si>
  <si>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</si>
  <si>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</si>
  <si>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</si>
  <si>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</si>
  <si>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</si>
  <si>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</si>
  <si>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Implementación y operacionalización de la Unidad de Emprendimiento e Innovación.</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</si>
  <si>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</si>
  <si>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</si>
  <si>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</si>
  <si>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</si>
  <si>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</si>
  <si>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</si>
  <si>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</si>
  <si>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Apoyo a la gestión de proyectos de agenda social.</t>
  </si>
  <si>
    <t>SP-PY6.2</t>
  </si>
  <si>
    <t>Creación y puesta en funcionamiento del Observatorio Regional de Políticas Públicas.</t>
  </si>
  <si>
    <t>SP-PY6.3</t>
  </si>
  <si>
    <t>Creación y puesta en funcionamiento del Instituto de Estudios Surcolombianos.</t>
  </si>
  <si>
    <t>SP-PY6.4</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</si>
  <si>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</si>
  <si>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</si>
  <si>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</si>
  <si>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</si>
  <si>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</si>
  <si>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PROGRAMA</t>
  </si>
  <si>
    <t>SP-PY8. Fortalecimiento del sistema de comunicación e información institucional.</t>
  </si>
  <si>
    <t>SP-PY8.1</t>
  </si>
  <si>
    <t>Elaboracion y puesta en marcha del  Plan estratégico de comunicaciones.</t>
  </si>
  <si>
    <t>PLA ESTRATEGICO, YA SE HIZO YA ESTA APORBADA LA POLITICA</t>
  </si>
  <si>
    <t>SP-PY8.2</t>
  </si>
  <si>
    <t>Renovación Hosting y  elaboración de revista para comunicaciones y divulgación de actividades resultado de proyección social.</t>
  </si>
  <si>
    <t>REVISTA 2017</t>
  </si>
  <si>
    <t>SP-PY8.3</t>
  </si>
  <si>
    <t>Fortalecimiento de medios audiovisuales institucionales.</t>
  </si>
  <si>
    <t>CONTRATACION DE APOYO ADMINISTRATIVO PARA LA UNIDAD DE MEDIOS</t>
  </si>
  <si>
    <t>SP-PY8.4</t>
  </si>
  <si>
    <t>Elaboración de prospectos, revistas e instructivos-publicidad.</t>
  </si>
  <si>
    <t>F. SALUD
F. INGENIERÍA
F. EDUCACIÓN
F.C.J.P</t>
  </si>
  <si>
    <t>CONSULTAR CON LAS FACULTADES</t>
  </si>
  <si>
    <t>NUMERO DE PIEZAS DE DIVULGACIÓN</t>
  </si>
  <si>
    <t>SP-PY8.5</t>
  </si>
  <si>
    <t>F. SALUD
F. EDUCACIÓN
F.INGENIERIA
F.C. EXACTAS
F.C.J.P.</t>
  </si>
  <si>
    <t>TOTAL SUBSISTEMA DE PROYECCION SOCIAL</t>
  </si>
  <si>
    <t>BIENESTAR UNIVERSITARIO</t>
  </si>
  <si>
    <t>SB-PY1.   Universidad Saludable.</t>
  </si>
  <si>
    <t>SB-PY1.1</t>
  </si>
  <si>
    <t>Prestación servicio médico a estudiantes en las Sedes</t>
  </si>
  <si>
    <t>BIENESTAR</t>
  </si>
  <si>
    <t>SERVICIOS</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</si>
  <si>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</si>
  <si>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</si>
  <si>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</si>
  <si>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</si>
  <si>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</si>
  <si>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</si>
  <si>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 xml:space="preserve">
F.INGENIERIA</t>
  </si>
  <si>
    <t>SB-PY1.5</t>
  </si>
  <si>
    <t>Campañas de prevención del CSPA</t>
  </si>
  <si>
    <t>Remisiones Psiquiatra</t>
  </si>
  <si>
    <t>SB-PY1.6</t>
  </si>
  <si>
    <t>USCO saludable.</t>
  </si>
  <si>
    <t>Talleres, Eventos y Actividades</t>
  </si>
  <si>
    <t>BENEFICIARIOS</t>
  </si>
  <si>
    <t>SB-PY1.7</t>
  </si>
  <si>
    <t>Proyecto de Inclusión y atención de la población con diversidad funcional en la USCO.</t>
  </si>
  <si>
    <t>Caracterización Población</t>
  </si>
  <si>
    <t>Apoyo tecnológico y académico</t>
  </si>
  <si>
    <t>Acompañamientos a estudiantes</t>
  </si>
  <si>
    <t>Talleres de Sensibilización</t>
  </si>
  <si>
    <t>SB-PY2.  Recreación y Deportes con responsabilidad y compromiso.</t>
  </si>
  <si>
    <t>SB-PY2.1</t>
  </si>
  <si>
    <t>Actividades deportivas de todas las Sedes.</t>
  </si>
  <si>
    <t>ACTIVIDADES</t>
  </si>
  <si>
    <t>SB-PY3. Cultura con responsabilidad y compromiso.</t>
  </si>
  <si>
    <t>SB-PY3.1</t>
  </si>
  <si>
    <t>Puestas Culturales en escena de todas las sedes</t>
  </si>
  <si>
    <t xml:space="preserve">
BIENESTAR
F.SALUD
FACECO
</t>
  </si>
  <si>
    <t xml:space="preserve">Talleres de Formación= </t>
  </si>
  <si>
    <t xml:space="preserve">TALLERES </t>
  </si>
  <si>
    <t xml:space="preserve">Grupos Artísticos= </t>
  </si>
  <si>
    <t>GRUPOS</t>
  </si>
  <si>
    <t>SB-PY4. Desarrollo Humano con responsabilidad y compromiso.</t>
  </si>
  <si>
    <t>SB-PY4.1</t>
  </si>
  <si>
    <t xml:space="preserve"> Apoyo a actividades de clima organizacional, docentes, estudiantes y administrativos en las Sedes</t>
  </si>
  <si>
    <t xml:space="preserve">
FACECO
F. EDUCACION
BIENESTAR
</t>
  </si>
  <si>
    <t>Eventos convivencia, integración y reconocimiento</t>
  </si>
  <si>
    <t>SB-PY5.  Desarrollo Socio-Económico con responsabilidad y compromiso.</t>
  </si>
  <si>
    <t>SB-PY5.1</t>
  </si>
  <si>
    <t>Prestación de servicio de restaurante a los estudiantes en las Sedes. NEIVA</t>
  </si>
  <si>
    <t>Meriendas Pitalito</t>
  </si>
  <si>
    <t>Meriendas Garzón</t>
  </si>
  <si>
    <t>Meriendas La Plata</t>
  </si>
  <si>
    <t>SB-PY5.2</t>
  </si>
  <si>
    <t>Atención a población estudiantil en situación de extrema vulnerabilidad en las Sedes.</t>
  </si>
  <si>
    <t>ESTUDIOS</t>
  </si>
  <si>
    <t>SB-PY5.3</t>
  </si>
  <si>
    <t>Vinculación de estudiantes en procesos institucionales.</t>
  </si>
  <si>
    <t>SB-PY6.  Promoción de la Permanencia y Graduación estudiantil en la Usco.</t>
  </si>
  <si>
    <t>SB-PY6.1</t>
  </si>
  <si>
    <t>Permanencia y graduación estudiantil.</t>
  </si>
  <si>
    <t>TOTAL SUBSISTEMA BIENESTAR UNIVERSITARIO</t>
  </si>
  <si>
    <t>ADMINISTRATIVO</t>
  </si>
  <si>
    <t>SA-PY2.a  Construcción y mantenimiento de las Sedes.</t>
  </si>
  <si>
    <t>SA-PY2a.1</t>
  </si>
  <si>
    <t>Construcción de infraestructura física en todas las Sedes.</t>
  </si>
  <si>
    <t>METROS 2</t>
  </si>
  <si>
    <t>SA-PY2a.2</t>
  </si>
  <si>
    <t>Adecuaciones, mantenimientos y mejoras en infraestructura de todas las sedes.</t>
  </si>
  <si>
    <t>VIC.ADTIVA.
F. SALUD
F.INGENIERIA
FACECO
F.C.J.P.</t>
  </si>
  <si>
    <t>VIC.ADTIVA.</t>
  </si>
  <si>
    <t>SA-PY2.b  Desarrollo, dotación y Mantenimiento de las Sedes.</t>
  </si>
  <si>
    <t>SA-PY2b.1</t>
  </si>
  <si>
    <t>Dotación de equipos, accesorios, reactivos e insumos para  laboratorios de todas las Sedes.</t>
  </si>
  <si>
    <t>VIC.ADTIVA.
F.INGENIERIA</t>
  </si>
  <si>
    <t>1960 MILLONES</t>
  </si>
  <si>
    <t>RECURSOS INVERTIDOS $</t>
  </si>
  <si>
    <t>SA-PY2b.2</t>
  </si>
  <si>
    <t>Dotación de muebles y equipos de oficinas para todas las Sedes.</t>
  </si>
  <si>
    <t>VIC.ADTIVA.
F. SALUD 
FACECO
F.EDUCACIÓN
F.C.S.H.
F.C.J.P.</t>
  </si>
  <si>
    <t>OFICINAS</t>
  </si>
  <si>
    <t>SA-PY2b.3</t>
  </si>
  <si>
    <t>Adquisición bibliografía.</t>
  </si>
  <si>
    <t xml:space="preserve">
VIC.ADTIVA.
F. SALUD
F. INGENIERÍA
FACECO
F. EDUCACIÓN
F.C.S.H
F.C.J.P.
</t>
  </si>
  <si>
    <t>223 MILLONES</t>
  </si>
  <si>
    <t>SA-PY2b.4</t>
  </si>
  <si>
    <t xml:space="preserve"> Mantenimiento de Equipos de Laboratorio,  Muebles, accesorios y equipos de Oficina de todas las sedes.</t>
  </si>
  <si>
    <t>VIC.ADTIVA.
FACECO
F.C.J.P.</t>
  </si>
  <si>
    <t>70 MILLONES</t>
  </si>
  <si>
    <t>SA-PY2b.5</t>
  </si>
  <si>
    <t>Dotación de elementos de aseo y cafetería.</t>
  </si>
  <si>
    <t xml:space="preserve">
F. SALUD
F.EDUCACION
</t>
  </si>
  <si>
    <t>SA-PY2b.6</t>
  </si>
  <si>
    <t>Dotación, renovación de Software y licencias.</t>
  </si>
  <si>
    <t>F.EDUCACION
F. SALUD
F.C. EXACTAS</t>
  </si>
  <si>
    <t>SA-PY2b.7</t>
  </si>
  <si>
    <t>Contratación personal para mantenimiento CTIC.</t>
  </si>
  <si>
    <t>VIC.ADTIVA.
FACECO</t>
  </si>
  <si>
    <t>Proyecto SA-PY2c. Desarrollo Proyectos Institucionales</t>
  </si>
  <si>
    <t>SA-PY2c.1</t>
  </si>
  <si>
    <t xml:space="preserve">Implementación  plataforma LCMS en la Usco para aumentar la tasa de cobertura bruta en la educación superior en el Departamento del Huila”, </t>
  </si>
  <si>
    <t>520-2</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</si>
  <si>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</si>
  <si>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</si>
  <si>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</si>
  <si>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</si>
  <si>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</si>
  <si>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</si>
  <si>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</si>
  <si>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Afiliación y Auditoría de seguimiento de la Certificación ISO 9001:2008 NTCGP 1000:2009.</t>
  </si>
  <si>
    <t>SA-PY3.4</t>
  </si>
  <si>
    <t xml:space="preserve"> Gestión de la estructura academico-administrativa y financiera.</t>
  </si>
  <si>
    <t>SA-PY5.  Reestructuración Organizacional académica y administrativa.</t>
  </si>
  <si>
    <t>SA-PY5.1</t>
  </si>
  <si>
    <t>Elaboración de estudio de factibilidad ténico-financiero de la modernización académico administrativa.</t>
  </si>
  <si>
    <t>VIC. ADTIVA.</t>
  </si>
  <si>
    <t>ESTUDIO IMPLEMENTACIÓN</t>
  </si>
  <si>
    <t>SA-PY7. Formación y Capacitación al Personal Administrativo y Operativo.</t>
  </si>
  <si>
    <t>SA-PY7.1</t>
  </si>
  <si>
    <t>Ejecución Plan de Capacitación para el personal Administrativo y de Trabajadores Oficiales.</t>
  </si>
  <si>
    <t>VIC.ADTIVA.
F.INGENIERIA
F. EDUCACIÓN</t>
  </si>
  <si>
    <t>TOTAL SUBSISTEMA ADMINISTRATIVO</t>
  </si>
  <si>
    <t xml:space="preserve">INVESTIGACION </t>
  </si>
  <si>
    <t>UNIVERSIDAD SURCOLOMBIANA</t>
  </si>
  <si>
    <t>OFICINA DE PLANEACIÓN</t>
  </si>
  <si>
    <t>SEGUIMIENTO AL PLAN DE DESARROLLO</t>
  </si>
  <si>
    <t>CODIGO</t>
  </si>
  <si>
    <t>ES-PLA-FO-04</t>
  </si>
  <si>
    <t>VERSION</t>
  </si>
  <si>
    <t>VIGENCIA</t>
  </si>
  <si>
    <t>SISTEMA ADMINISTRATIVO</t>
  </si>
  <si>
    <t>FECHA DEL INFORME</t>
  </si>
  <si>
    <t>SISTEMA INVESTIGACION</t>
  </si>
  <si>
    <t>SISTEMA PROYECCION SOCIAL</t>
  </si>
  <si>
    <t>SISTEMA BIENESTAR</t>
  </si>
  <si>
    <t>SI-PY3.4</t>
  </si>
  <si>
    <t>Capacitación y Desarrollo de talleres para la formación de la investigación.</t>
  </si>
  <si>
    <t>Rediseño  procedimientos para  recolección y organización de información en sistemas integrados que sirvan para la toma de decisiones. Proceso Acreditación.</t>
  </si>
  <si>
    <t>Estudio financiero  para la descentralización de los recursos de  dotación y actualización bibliográfica y bases de datos  del  Centro de Información y Documentación. Proceso Acreditación.</t>
  </si>
  <si>
    <t xml:space="preserve">Capacitación a editores de revistas científicas;  Taller escritura de artículos científicos. </t>
  </si>
  <si>
    <t>Estrategia de integración al postconflicto desde la salud Regional.</t>
  </si>
  <si>
    <t>SP-PY5.3</t>
  </si>
  <si>
    <t>Atención apersonas en drogadicción, prostitución y E.T.V.  en las Sedes.</t>
  </si>
  <si>
    <t>Revisión y análisis de la normatividad con el propósito de actualizarla de acuerdo a lineamientos legales vigentes que rigen la Educación Superior</t>
  </si>
  <si>
    <t>Realización de dos eventos para la socialización del Proyecto de actualización del Manual de Convivencia Estudiantíl. Proceso Acreditación.</t>
  </si>
  <si>
    <t>Realización de dos eventos para la socialización del Proyecto del Estatuto Docente. Proceso Acreditación.</t>
  </si>
  <si>
    <t xml:space="preserve">SA-PY1.1 </t>
  </si>
  <si>
    <t>SA-PY1.2</t>
  </si>
  <si>
    <t>SA-PY1.3</t>
  </si>
  <si>
    <t>Se redistribuyen los recursos asignados en las otras actividades del Plan de Acciòn.</t>
  </si>
  <si>
    <t xml:space="preserve">Se apoyaron las siguientes personas, así: 
Carlos Fernando Gòmez Garcìa. Compra tiquete aèreo Bogotà-Neiva-Bogotà
Hilda del Carmen Dueñas.  Alimentaciòn, hopedaje y pasajes terrestres para estudiante.
Jonathan Bedoya Hernàndez.  Manutenciòn y transporte terrestre.
Marìa Fernanda Jaime Osorio.  Transporte terrestre, alimentaciòn y hospedaje.
Francy Osorio Cerquera.  Viàticos y transporte terrestre para participar en evento.
Guillermo Leòn Còrdoba Nieto.  Manutenciòn y transporte a 10 estudiantes que participan en la VI semana econòmica regional en Cali.
Marìa Elena Rodrìguez Vèlez. Manutenciòn a Docente invitada para asistir a congreso.
Jhon Fredy Castañeda Gòmez.  Pasajes aèreos para estudiante de programa.
Sonia Amparo Salazar Aristizàbal. Viàticos para desplazamiento a la ciudad de Roma.
Catalina Trujillo Vanegas.  Viàticos para desplazamiento a la ciudad de Milàn- Italia.
Compra de tiquete aèreo para estudiante.
José Domingo Valderrama Ramírez. Manutención de estudiante que participa en desarrollo de curso.                                             
</t>
  </si>
  <si>
    <t>Apoyo econòmico para inscripciòn en la conferencia Ascolfa 2017,</t>
  </si>
  <si>
    <t xml:space="preserve">Se apoyaron las siguientes personas, así:
Mònica Martìnez Barragàn.  Prestaciòn de servicios profesionales de apoyo administrativo en la direcciòn de sedes.  Contrato VIPS126-A2017.                                       Reconocimiento por concepto de monitorías en el desarrollo de actividades de la Política Institucional de Regionalización 2017-2032, desde el 04 de mayo al 30 de junio, a los siguientes estudiantes:  Angie Ximena Silva, Andres Felipe Trujillo, Robinson Medina Gómez y María Alejandra Alvarez.    Resolucion 041. 
Jose Domingo Alarcón.  Apoyo económico para combustible y viáticos a un docente asesor de la Vicerrectoria de  Investigación. en los municipios de La Plata 18 de mayo Garzón el 19 de mayo y Pitalito 23 de mayo, con el fin de desarrollar el proyecto transcurricular en las sedes.   Avance 096.
Lisímaco Vallejo Cuellar.  Apoyo económico para transporte y manutención a un contratista asesor de la Vicerrectoria de  Investigación  en los municipios La Plata 18 de mayo Garzón el 19 de mayo y Pitalito 23 de mayo, con el fin de desarrollar el proyecto transcurricular en las sedes. Avance 097.
Israel Botache Capera.   Apoyo económico para gastos de manutención y transporte de los representantes de los estudiantes de cada una de las sedes, con el fin de asistir al comité extraordinario de regionalización en la sede de posgrados desplazándose desde las sedes de Pitalito, Garzón y La Plata a la ciudad de Neiva el día 1 de junio de 2017.  
Ismael Efren Benavides Reyes.  Apoyo económico para gastos de manutención y transporte, con el fin de asistir al comité extraordinario de regionalización en la sede de posgrados desplazándose desde la sede de Pitalito a la ciudad de Neiva el día 1 de Junio de 2017.
 Angelica Cruz Rojas.   Apoyo económico para gastos de manutención y transporte, con el fin de asistir al comité extraordinario de regionalización en la sede de posgrados desplazándose desde la sede de la Plata a la ciudad de Neiva el día 1 de Junio de 2017.
Carlos Eduardo Rivera.  Apoyo económico para gastos de manutención y transporte, con el fin de asistir al comité extraordinario de regionalización en la sede de posgrados desplazándose desde la sede de Garzón a la ciudad de Neiva el día 1 de Junio de 2017.
</t>
  </si>
  <si>
    <t>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t>
  </si>
  <si>
    <t xml:space="preserve">Se firmó el contrato interadministrativo 771/2017 con el municipio de Neiva, vinculando 62 contratistas.
</t>
  </si>
  <si>
    <t xml:space="preserve">Mediante Acta No. 05 de fecha 21 de Marzo de 2017  el Comité de Proyección Social  aprueba financiar  cada una de  las 7 facultades con la suma de $11.428.000 para proyectos del Plan de Acción, aprobados por el Consejo de Facultad, así:
Facultad de Economía y Administración:
- Escuela de Liderazgo para el posconflicto-emprendimiento.
-Formación de auditores estudiantiles en instituciones públicas de educación media en el municipio de Pitalito.
- Promoción de la cultura del control público desde las aulas escolares de educación media o tecnica en la institución educativa del municipio de Algeciras - Huila.
- Alfabetización financiera para ni;os implementado en instituciones educativas.
- Asesoramiento y acompañamiento a Mipymes sector comercio, industria y organizaciones sociales.
Facultad de Ciencias Exactas y Naturales
- Decimo seminario internacional de matemáticas aplicadas
- II Seminario internacional la física y sus aplicaciones
- III Encuentro de egresados de la FACIEN.
- XIII Olimpiadas de física.
Facultad de Ciencias Jurídicas y Políticas.
- Proyecto Ama-Gi
Facultad de Salud
- Autocuidado de la persona mayor
- Cuidado Domiciliario
- Acompañamiento y tutoría a la población desplazada y vulnerable receptora de Neiva
- Formación e intervención "Clínica del buen trato" centro amigable para el desarrollo integral de jòvenes surcolombianos.
- Encuentros academicos de enfermería.
- Promoviendo salud para vivir.
- Hábitos saludables
- Diseño y validación psicometrica de una prueba vocacional para ser aplicada como criterio de ingreso al programa de enfermería de la Universidad Surcolombiana.
- Promoción de la donación voluntaria y habitual de sangre en la comunidad huilense para generar la cultura de la donación y responder a las necesidades de demanda de sangre del banco de sangre de la ESE Hospital Universitario Hernando Moncaleano Perdomo-Usco, Neiva-2017.
Facultad de Ciencias Sociales y Humanas
- Promoción de los derechos sexuales y reproductivos en familias usuarias y madres comunitarias del programa Fami de la ciudad de Neiva en situación vulnerable.
- Cultura audiovisual universitaria
- Fortalecimiento de la Biblioteca Popular Francisco Pacho Vacca.
- VIII Encuentro Surcolombiano de Psicologìa.
- IX Encuentro Surcolombiano de Psicologìa.
- Semana de la comunicaciòn 1.
- Semana de la comunicaciòn 2.
Facultad de Educaciòn
- Caminemos por la vida
- Los agentes educativos de la primera infancia en el oriente de acciones.
- Lectando
- Club de matemàticas
- Enfoque "Formaciòn audiovisual para el resguardo indìgena POTRERITO del municipio de La Plata.
- Pràcticas de acompañamiento dirigida a docentes y estudiantes.
- Desarrollo de pensamiento creativo
- La lectura y escritura como refugio.
- Programa radial en francès
Facultad de Ingeniería
- Formación en manejo ambiental del cultivo del cacao para el municipio de Palermo Huila.
- Responsabilidad social con la industria petrolera y minera.
- Promoción del consumo de moringa como complemento nutricional en población vulnerable, atendiendo las propiedades antimicrobianas.
</t>
  </si>
  <si>
    <t>Para el mes de septiembre se tiene proyectado el desarrollo del primer congreso nacional e internacional de la Proyección Social.
Se realizò un contrato con Redes y Suministro de Colombia SAS para el suministro de los refrigerios de las actividades desarrolladas por Proyecciòn Social.</t>
  </si>
  <si>
    <t xml:space="preserve">Se contratan 7 personas para apoyo, así
Claudia Patricia Vargas
Alexander Sànchez Manchola
Diana Yubely Vargas Rojas
Jesùs David Falla Arango
Mayra Alejandra Losada
Juan Camilo Forero
Mayra Alejandra Bustos
</t>
  </si>
  <si>
    <t xml:space="preserve">  Jhon Alexander Vallejo.  Se contrata para prestar servicios especializados de asesoría y gestión administrativo en la formulación  de proyectos de tipo Civil, infraestructura Agrícola, agroalimentos, montaje o explotación de bienes muebles o inmuebles que por su naturaleza y características queden comprendidos en la técnica propia de la producción agroindustrial y  gestionados en el marco de la Alianza universidad Empresa Estado Sociedad.
- Se contratan los servicios de Muñoz Abogados SAS para que presten el servicio de trámite y pago del examen de patentabilidad y reivindicaciones adicionales de la solicitud de la patente: “Proceso Para El Tratamiento De Vinaza”, ante la Superintendentica de Industria y Comercio, en el marco de la relación Universidad-Empresa-Estado-Sociedad.
- Se tramita la expediciòn de los certificados de libertad y tradición actualizados a la fecha, de los inmuebles correspondientes a la sede central (Neiva), sede la Plata, sede postgrados, y sede Altico (carrera 10 No. 3-64), sede Garzón y sede Pitalito, por valor de $15.800 cada uno (6), necesarios para demostrar la situación jurídica de los predios y el soporte de propiedad para todos los proyectos que se están presentando y ejecutando ante el Sistema General de Regalías, el CODECTY (consejo departamental de ciencia tecnológica) OCAD (Órgano colegiado de Administración y decisión), la Gobernación del Huila y el SIDECTI Huila.
También el pago a la cámara de comercio de Neiva, por certificado, de registro Único de proponentes (RUP) de la universidad Surcolombiana del año 2017. </t>
  </si>
  <si>
    <t>Para el segundo semestre se vuelve a convocar las reuniones con la Alianza.</t>
  </si>
  <si>
    <t>Se tiene proyectado adicionar recursos, con el fin de contratar personal de apoyo administrativo para el desarrollo de los convenios interinstitucionales que se gestionen.</t>
  </si>
  <si>
    <t>Se tiene proyectado para el mes de octubre la realización del campamento Ondas que reune instituciones educativas cercanas a nuestra Sede, donde se integra  la educación media  con la educación superior</t>
  </si>
  <si>
    <t>Se proyecta el apoyo a eventos que desarrollan nuestros estudiantes y graduados en relación a la interacción de estos dos niveles de formación.</t>
  </si>
  <si>
    <t>Renovaciòn de Hosting de la pàgina Web del portal de noticias de la Universidad.</t>
  </si>
  <si>
    <t>Pago prorroga licencia de funcionamiento emisora Usco.
Pago anual como contraprestaciòn por uso del espectro radioelèctrico de la emisora universiaria.
Contrato Microkits electrònica SAS.
Se contrata a Efrain Augusto Zoque
Viáticos a Diego Fernando Achury para desplazamiento a las sedes Garzòn, Pitalito y La Plata.
Viáticos a Hernando Ceròn Carlosama para desplazamiento a las sedes. 
Contrato a Paola andrea Mora.  Servicio de apoyo logístico con el fin de articular procesos comunicativos.</t>
  </si>
  <si>
    <t xml:space="preserve">Se contratan las siguientes personas para apoyo:
- Fabiàn Esteban Charry Rodrìguez
- Yuly Mora Vàsquez
</t>
  </si>
  <si>
    <t>Correo 14 de Julio</t>
  </si>
  <si>
    <t>correo 12 de Julio</t>
  </si>
  <si>
    <t>1 - Equipo laboratorio de biologia celular: Sistema ininterrumpido de potencia U.P.S; Marca: PEI; Referencia: 7614PEI104MONOF: CONTRATO VIPS  174-A2017
2 - REACTIVOS investigación del laboratorio de biología celular - Cámara de Electroforesis Horizontal Modelo H4 con cubetas para geles de 20x25cm, 2 gel casting dams en aluminio, peine de 20 dientes de 1mm de grosor, conectores y manual. Biometra: CONTRATO VIPS  208-A2017
3 - REACTIVOS investigación del laboratorio de biología celular - TaqMan MicroRNA Reverse Transcription Kit x200Rxns. Los componentes de este kit se utilizan con la cartilla de RT proporcionada con el ensayo de MicroRNA TaqMan para convertir miRNA a cDNA. Marca AB - LIFE TECHNOLOGIES: CONTRATO VIPS  208-A2017</t>
  </si>
  <si>
    <t xml:space="preserve"> Adquisición y renovación de  licencias software Y bases de datos especializadas  para  actividades de investigaciòn.:
Acceso y uso a las bases de datos: 
1 - Science Direct - ORDEN ADMINISTRATIVA No. 054
2 - eBooks Legacy - ORDEN ADMINISTRATIVA No. 054
3 - Compendex - ORDEN ADMINISTRATIVA No. 054
4 - Scopus - ORDEN ADMINISTRATIVA No. 054
5 - Reaxys - ORDEN ADMINISTRATIVA No. 054
6 - Embase - ORDEN ADMINISTRATIVA No. 054
7 - Clinics de la casa editorial holandesa Elsevier B.V. - ORDEN ADMINISTRATIVA No. 054</t>
  </si>
  <si>
    <t>Se apoyó a 1 docentes para la formación de alto nivel (Maestrias, doctorados, posdoctorados):
1 - LEIDY CAROLINA CUERVO - Doctorado en Investigación y Docencia en la UNIVERSIDAD AMERICANA DE EUROPA AC, ORDEN ADMINISTRATIVA No. 037</t>
  </si>
  <si>
    <t>Se apoyó al Fortalecimiento de las capacidades investigativas para la acreditación Institucional a través de la estructuración del plan de mejoramiento y la divulgación de la información sistematizada de productos resultado de investigación en los últimos 5 años: (Página WEB y (2) dos videos) 100%</t>
  </si>
  <si>
    <t xml:space="preserve">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t>
  </si>
  <si>
    <t>NO SE HA EJECUTADO EN ESTE TRIMESTRE</t>
  </si>
  <si>
    <t>1 - SE REALIZÓ (1) UN TALLER CON EXPERTO EN GESTIÓN Y APROPIACIÓN SOCIAL DEL CONOCIMIENTO (Doctora en Ciencias Médicas ZORAIDA MARIA AMABLE AMBROS, identificado con Pasaporte No. I392547 de Nacionalidad Cubana): RESOLUCION No. 047</t>
  </si>
  <si>
    <t>Se apoyo al desarrollo de 39 proyectos formulados por los grupos,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2 visitas de asesoría y hasta el momento se han diligenciado hasta la bitácora 3. Avance 38%
2. TEJEDORES DE SUEÑOS  - ¿Cómo rescatar la artesanía del sombrero Suaza para que no desparezca su tradición y como proyectar un relevo generacional en los jóvenes del municipio de Suaza para que continúe la trayectoria de las artesanas de avanzada edad? - Se han realizado 2 visitas de asesoría y hasta el momento se han diligenciado hasta la bitácora 3. Avance 38%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2 visitas de asesoría y hasta el momento se han diligenciado hasta la bitácora 3. Avance 38%
4. SONAE - ¿CUÁLES SON LAS ESPECIES DE PLANTAS DE USO COMESTIBLES EN EL CASCO URBANO, ASÍ COMO EN LAS VEREDAS PUEBLO VIEJO, LLANITOS Y BUENOS AIRES DEL MUNICIPIO ACEVEDO Y COMO SE ELABORAN LAS RECETAS GASTRONÓMICAS LOCALES A PARTIR DE ELLAS? - Se han realizado 2 visitas de asesoría y hasta el momento se han diligenciado hasta la bitácora 3. Avance 38%
5. PINVAMAC (PEQUEÑOS INVESTIGADORES AMBIENTALES DE ACEVEDO)  - ¿cuál es el estado actual en la que se encuentra la quebrada el cangrejo del municipio de Acevedo, Huila? - Se han realizado 2 visitas de asesoría y hasta el momento se han diligenciado hasta la bitácora 3. Avance 38%
6. REVERDESER - Qué viabilidad hay en la producción de abono orgánico con la pulpa de café en la institución educativa San Adolfo -  Se han realizado 2 visitas de asesoría y hasta el momento se han diligenciado hasta la bitácora 3. Avance 38%
7. SEMILLAS DE INVESTIGACION -  cuál es la onda de luz más benéfica para el crecimiento de semillas de frijol, maíz y arveja? - Se han realizado 2 visitas de asesoría y hasta el momento se han diligenciado hasta la bitácora 3. Avance 38%
8. VIGIAS AMBIENTALES ESCOLARES - "¿Cuales fuentes hídricas de la región han desaparecido y cuales han disminuido su caudal? ¿Cuáles han sido las causas  de la desaparición o disminución de caudales? ¿Qué acciones se pueden sugerir para  preservación?" - Se han realizado 2 visitas de asesoría y hasta el momento se han diligenciado hasta la bitácora 3. Avance 38%
9. LIBROS LIBRES - "¿Cómo lograr que los estudiantes de la zona rural de nuestro municipio puedan acceder a obras literarias de bajo costo y alta calidad sin violar derechos de autor?" - Se han realizado 2 visitas de asesoría y hasta el momento se han diligenciado hasta la bitácora 3. Avance 38%
10. LUPITOS - Cómo obtener gas natural a partir de los residuos orgánicos producidos en nuestra comunidad educativa? -Se han realizado 2 visitas de asesoría y hasta el momento se han diligenciado hasta la bitácora 3. Avance 38%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2 visitas de asesoría y hasta el momento se han diligenciado hasta la bitácora 3. Avance 38%
12. CONECTATE CON EL INGLÉS "CONECTA2" - ¿Cuál es la mejor técnica para el aprendizaje de vocabulario básico en inglés para los estudiantes de la zona rural de la I.E San Isidro del municipio de Acevedo dentro y fuera del aula de clase? - Se han realizado 2 visitas de asesoría y hasta el momento se han diligenciado hasta la bitácora 3. Avance 38%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2 visitas de asesoría y hasta el momento se han diligenciado hasta la bitácora 3. Avance 38%
14. FUTURITOS AMIGOS DEL MEDIO AMBIENTE - CÓMO PODEMOS REUTILIZAR LOS RESIDUOS SÓLIDOS DE LA INSTITUCIÓN EDUCATIVA SAN JUAN BOSCO PARA MINIMIZAR LA CONTAMINACIÓN AMBIENTAL EN NUESTRA COMUNIDAD ESTUDIANTIL? - Se han realizado 2 visitas de asesoría y hasta el momento se han diligenciado hasta la bitácora 3. Avance 38%
15. CONQUISTADORES DEL ENTORNO - ¿Cómo está el entorno de la fuente termal y azufrada que desemboca en la quebrada del Chuyaco del municipio de Tarqui? ¿Cómo podemos preservar esta fuente? - Se han realizado 2 visitas de asesoría y hasta el momento se han diligenciado hasta la bitácora 3. Avance 38%
16. ELECTRÓN - ¿Cuáles plantas medicinales y para qué sintomatología podrían ser utilizadas en la comunidad educativa de la I.E. San Isidro? - Se han realizado 2 visitas de asesoría y hasta el momento se han diligenciado hasta la bitácora 3. Avance 38%
17. DEFENSORES DEL AGUA - En qué condiciones se encuentra el agua en los nacederos de las veredas Las Juntas, El Vergel, Alto Tablón, La Argentina y Esmeralda? Como cuidarlas? - Se han realizado 2 visitas de asesoría y hasta el momento se han diligenciado hasta la bitácora 3. Avance 38%
18. TEJIENDO PASOS - ¿Como el arte del tejido de la iraca desde el saber tradicional fortalece el patrimonio cultural y la educación propia de la comunidad educativa de la Institución Educativa la Unión del municipio de Suaza? - Se han realizado 2 visitas de asesoría y hasta el momento se han diligenciado hasta la bitácora 3. Avance 38%
19. CAFETERITOS INVESTIGADORES  - Cómo nace, crece y se produce el árbol de café - Se han realizado 2 visitas de asesoría y hasta el momento se han diligenciado hasta la bitácora 3. Avance  38%
20. AQUANIÑOS - ¿El árbol nacedero aumenta los caudales hídricos de la vereda las Brisas de San Isidro Acevedo Huila? - Se han realizado 2 visitas de asesoría y hasta el momento se han diligenciado hasta la bitácora 4. Avance 50%
21. ORALIDAD Y ESCRITURA: TEJIENDO IDENTIDAD A PARTIR DE NUESTRO PASADO - ¿Cómo nuestra memoria colectiva y el pasado, expresado en los  mitos y leyendas,  reafirma nuestra identidad huilense  y el amor por nuestra región? - Se han realizado 2 visitas de asesoría y hasta el momento se han diligenciado hasta la bitácora 3. Avance 38%
22. GREEN ENERGY ¿Cómo aprovechar la energía magnética para aplicarla en la vida cotidiana de los educandos de grado Séptimo de la Institución Educativa Marticas del municipio de Acevedo - Huila? - Se han realizado 2 visitas de asesoría y hasta el momento se han diligenciado hasta la bitácora 3. Avance 38%
23. ROBOTICS - ¿Cómo aplicar la robótica desde  el área de Ciencias Naturales en los niños de grado Cuarto de la Institución Educativa Marticas de Acevedo, Huila? - Se han realizado 2 visitas de asesoría y hasta el momento se han diligenciado hasta la bitácora 3. Avance 38%
24. LOS DRONS - ¿Cómo incentivar el interés por la robótica con recursos caseros en el grado Octavo de la Institución Educativa Marticas del municipio de Acevedo - Huila? - Se han realizado 2 visitas de asesoría y hasta el momento se han diligenciado hasta la bitácora 3. Avance 38%
25. LOS PRIME - ¿Cómo diseñar un sistema de transformación de la energía con recursos reciclables en el grado Quinto de la Institución Educativa Marticas del municipio de Acevedo - Huila? - Se han realizado 2 visitas de asesoría y hasta el momento se han diligenciado hasta la bitácora 3. - 38%
26. ECOCREADORES - ¿La fabricación de algunos útiles escolares con material casero y reciclado permitirá aumentar la eficiencia académica de los estudiantes de la I.E. Marticas del municipio de Acevedo? - Se han realizado 2 visitas de asesoría y hasta el momento se han diligenciado hasta la bitácora 3. Avance 38%
27. PEQUEGENIOS - Cuales son las fortalezas y debilidades de utilizar de algunas plantas medicinales en el control de los vectores (cucarachas) - Se han realizado 2 visitas de asesoría y hasta el momento se han diligenciado hasta la bitácora 3. Avance 38%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2 visitas de asesoría y hasta el momento se han diligenciado hasta la bitácora 3. Avance 38%
29. ALIMENTANDO CON AMOR ATRAVES DE NUESTRA HISTORIA - Cual es la importancia del aprovechamiento y utilización de los productos tradicionales de la región de San José de Riecito en el municipio de Acevedo Huila? - Se han realizado 2 visitas de asesoría y hasta el momento se han diligenciado hasta la bitácora 3. Avance 38%
30. FAMILECTORES  - ¿Cuál es el nivel educativo y los hábitos lectores de los padres de familia y estudiantes de la sede principal de la institución educativa la Victoria y que estrategias se pueden implementar para mejorar la formación de hábitos de estudio?  - Se han realizado 2 visitas de asesoría y hasta el momento se han diligenciado hasta la bitácora 3. Avance 38%
31. GUARDIANES AMBIENTALES - ¿Cómo podemos mejorar nuestro entorno ambiental a través del trabajo en equipo con los miembros de la comunidad de la Institución Educativa La Victoria? - Se han realizado 2 visitas de asesoría y hasta el momento se han diligenciado hasta la bitácora 3. Avance 38%
32. ABONOR - Como Fortalecer procesos de certificación en la producción de abonos orgánicos para implementar la agricultura limpia. - Se han realizado 2 visitas de asesoría y hasta el momento se han diligenciado hasta la bitácora 3. Avance 38%
33. COMIENDO ME NUTRO Y APRENDO - ¿Cómo crear buenos hábitos alimenticios en los 23 Estudiantes  de la sede Paraíso de la I.E. La Bernarda del municipio de Guadalupe - Huila?  -Se han realizado 2 visitas de asesoría y hasta el momento se han diligenciado hasta la bitácora 3. Avance 38%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2 visitas de asesoría y hasta el momento se han diligenciado hasta la bitácora 3. Avance 38%
35. LOS AGENTES DEL AMBIENTE - ¿Cómo podemos disminuir la contaminación del medio ambiental a través de la utilización de los desechos que se producen a la hora del procesamiento del café en la I. E. Bateas Sede El Encanto? - Se han realizado 2 visitas de asesoría y hasta el momento se han diligenciado hasta la bitácora 3. Avance 38%
36. LOS AMIGOS DE LA TIERRA - ¿Cómo disponer y aprovechar de forma adecuada los residuos sólidos orgánicos e inorgánicos generados en la sede Aguas Claras de la IE San Adolfo del municipio de Acevedo? - Se han realizado 2 visitas de asesoría y hasta el momento se han diligenciado hasta la bitácora 3. Avance 38%
37. LOS ECOLOGISTAS DEL FUTURO. - ¿Por qué a los niños y niñas de la Sede Sartenejal, les cuesta trabajo reciclar? - Se han realizado 2 visitas de asesoría y hasta el momento se han diligenciado hasta la bitácora 3. Avance 38%
38. SEMILLAS DE AMOR - ¿Cuál es la incidencia que tiene la huerta escolar en la construcción de aprendizajes significativos, desde la interdisciplinariedad en los niños y niñas de la Institución Educativa José Acevedo y Gómez – Sede El Mirador? - Se han realizado 2 visitas de asesoría y hasta el momento se han diligenciado hasta la bitácora 4. Avance 50%
39. EUREKA - ¿Por qué los habitantes de la vereda El Carmen no protegen la quebrada Toguache, siendo ésta su única fuente hídrica? ¿Qué acciones podemos realizar para recuperarla? - Se han realizado 2 visitas de asesoría y hasta el momento se han diligenciado hasta la bitácora 3. Avance 38%</t>
  </si>
  <si>
    <t>Se apoyó a la formulación, ejecución y divulgación de los siguientes (6) eventos académicos, en donde se realizó al menos una (1) ponencia por evento:
1 - II CONGRESO IBEROAMERICANO DE INVESTIGACIÓN SOBRE LA MIPYME Que se llevará a cabo en San José- Costa Rica: ORDEN ADMINISTRATIVA No. 033, ORDEN ADMINISTRATIVA No. 032, AVANCE 060
2 - PRIMER SEMINARIO DEL POSDOCTORADO EN CIENCIAS SOCIALES, NIÑEZ Y JUVENTUD que se llevará a cabo en SAO PABLO -BRASIL: AVANCE 059
3 - IV CONGRESO INTERNACIONAL IBEROAMERICANO DE ENFERMERIA 2017 A REALIZARSE EN LA CIUDAD DE CANCUN (MEXICO): AVANCE 075, AVANCE 076
4 - primer encuentro nacional de la red de lenguaje y pedagogía "INTERCHANGING VIEWS ON BILINGUAL EDUCATION": ORDEN ADMINISTRATIVA No. 039
5 - V Congreso Internacional de la Asociación para la Formación, Investigación y Desarrollo del Emprendimiento AFIDE 2017, SE LLEVARA A CABO EN LA CIUDAD DE PANAMA, EN LA UNIVERSIDAD CATOLICA SANTA MARIA LA ANTIGUA.: AVANCE 077
6 - Congreso del Consejo Internacional de Enfermeras (CIE): "Las enfermeras a la vanguardia, mejorando los cuidados",  EN BARCELONA ESPAÑA: AVANCE 079</t>
  </si>
  <si>
    <t>Se apoyó a docentes para realizar ponencias en eventos nacionales e internacionales.
1 - Evento:  Conferencia  de la ASOCIACIÓN COLOMBIANA DE FACULTADES DE ADMINISTRACIÓN (ASCOLFA) que se realizará en Neiva – Colombia - Ponencia: “MEDICIÓN DEL IMPACTO DEL TRATADO DE LIBRE COMERCIO CON ESTADOS UNIDOS: EL CASO DEL DEPARTAMENTO DEL HUILA 2009-2015”: ORDEN ADMINISTRATIVA No. 046, ORDEN ADMINISTRATIVA No. 047
2 - Evento:  Conferencia  de la ASOCIACIÓN COLOMBIANA DE FACULTADES DE ADMINISTRACIÓN (ASCOLFA) que se realizará en Neiva – Colombia - Ponencia: ALTERNATIVAS QUE AYUDEN A SUSTITUIR EL USO DE EMPAQUES NO BIODEGRADABLES DURANTE LAS LABORES DE TRANSPLANTE DEL CAFÉ EN EL MUNICIPIO DE RIVERA”: ORDEN ADMINISTRATIVA No. 042
3 - Evento:  Conferencia  de la ASOCIACIÓN COLOMBIANA DE FACULTADES DE ADMINISTRACIÓN (ASCOLFA) que se realizará en Neiva – Colombia - Ponencia: “POLÍTICA PUBLICA DE COMPETITIVIDAD EN EL DEPARTAMENTO DEL HUILA”: ORDEN ADMINISTRATIVA No. 045
4 - Evento:  Conferencia  de la ASOCIACIÓN COLOMBIANA DE FACULTADES DE ADMINISTRACIÓN (ASCOLFA) que se realizará en Neiva – Colombia - Ponencia: “HABILIDADES GERENCIALES APLICADAS EN LOS ESTABLECIMIENTOS DE PRODUCCIÓN Y/O VENTA DE COMIDAS RAPIDAS EN EL MUNICIPIO DE NEIVA”: ORDEN ADMINISTRATIVA No. 044
5 - Evento: Conferencia  de la ASOCIACIÓN COLOMBIANA DE FACULTADES DE ADMINISTRACIÓN (ASCOLFA) que se realizará en Neiva – Colombia - Ponencia: “PETROLEO: POBREZA O RIQUEZA EN EL DEPARTAMENTO DEL HUILA (1990-2010)”: ORDEN ADMINISTRATIVA No. 048
6 - Evento: V Congreso Internacional de la Asociación para la Formación, Investigación y Desarrollo del Emprendimiento AFIDE 2017 QUE SE LLEVARA A CABO EN LA CIUDAD DE PANAMA, EN LA UNIVERSIDAD CATOLICA SANTA MARIA LA ANTIGUA - Ponencia: "EMPRENDIMIENTOS CULTURALES EN COLOMBIA-CASO DEPARTAMENTO DEL HUILA": ORDEN ADMINISTRATIVA No. 052
7 - Evento: XIV FORO INTERNACIONAL SOBRE EVALUACIÓN DE LA CALIDAD DE LA INVESTIGACIÓN Y DE LA EDUCACION SUPERIOR (FACIES) A REALIZARSE EN GRANADA ESPAÑA - Ponencia: "POLITICA INTERNACIONAL DE GOBIERNO ABIERTO, DESARROLLO Y SU AVANCE EN GOBIERNOS LOCALES DEL DEPARTAMENTO DEL HUILA-COLOMBIA": AVANCE 119
8 - Evento: XIV FORO INTERNACIONAL SOBRE EVALUACIÓN DE LA CALIDAD DE LA INVESTIGACIÓN Y DE LA EDUCACION SUPERIOR (FACIES) A REALIZARSE EN GRANADA ESPAÑA - Ponencia: "PROSPECTIVA DE LAS RELACIONES DE LA UNIVERSIDAD SURCOLOMBIANA CON EL ASIA PACIFICO" Y "APROXIMACIÓN ACADEMICA Y VALORATIVA A LA HISTORIA AMBIENTAL DE NEIVA": AVANCE 120</t>
  </si>
  <si>
    <t>Consolidación de grupos de Investigación:
1 - FACULTAD DE SALUD - DESARROLLO DE NEUROCIENCIAS EN PSICOLOGÍA - DNEUROPSY: CONTRATO VIPS 215-A2017
2 - FACULTAD DE SALUD - DESARROLLO SOCIAL, SALUD PÚBLICA Y DERECHOS HUMANOS: CONTRATO VIPS 140-A2017
3 - FACULTAD DE INGENIERIA - AGROINDUSTRIA USCO - CON JOVEN INVESTIGADOR: AVANCE 081</t>
  </si>
  <si>
    <t>Ya se cumplió la meta y se continúa apoyando al desarrollo de los 3 Doctorados: 
1 - Agroindustria y Desarrollo Agricola Sostenible, 
2 - Educación y Cultura Ambiental y 
3 - Ciencias de la Salud</t>
  </si>
  <si>
    <t>Se apoyó a la Financiación de 04 proyecto de investigación en modalidad trabajos de grado:
1 - ESTUDIO DE VIABILIDAD DE APERTURA DEL PROGRAMA DE MATEMATICA APLICADA DE LA UNIVERSIDAD SURCOLOMBIANA EN LA SEDE PITALITO: AVANCE 069, AVANCE 099
2 - IMAGINARIOS SOBRE LOS ACUERDO DE PAZ DE VÍCTIMAS DEL CONFLICTO ARMADO EN ZONAS RURALES Y URBANAS DE NEIVA 2016.: AVANCE 065, AVANCE 089
3 - GEOPOLÍTICA DE LAS EMOCIONES EN TRAMAS NARRATIVAS DE PAZ DE MAESTR@S DE LA INSTITUCION EDUCATIVA SALEN EN ISNOS HUILA : AVANCE 072
4 - RELACION ENTRE ACOSO ESCOLAR Y EL DESARROLLO DE FUNCIONES EJECUTIVAS EN NIÑOS DE BÁSICA PRIMARIA SEDES DE LA INSTITUCIÓN: AVANCE 067, AVANCE 090</t>
  </si>
  <si>
    <t>Se apoyó con el financiación de 15 proyectos ejecutados por semilleros de investigación:
1 - PRESELECCION DE MERCADOS INTERNACIONALES PARA LOS CAFÉS ESPECIALES DEL DEPARTAMENTO DEL HUILA 2016: AVANCE 069, AVANCE 116
2 - DINÁMICAS TERRITORIALES QUE HAN INFLUIDO EN LA CONFORMACIÓN DEL ASENTAMIENTO ÁLVARO URIBE VÉLEZ EN LA CIUDAD DE NEIVA ENTRE 2002 Y 2016: AVANCE 113
3 - APRENDIENDO A ESTUDIAR LAS CLASES EN EL CLUB DE APOYO MATEMÁTICO DEL HUILA CAMATH: AVANCE 082
4 - PERSPECTIVAS DE CONSTRUCCIÓN DE PAZ EN EL ASENTAMIENTO PEÑÓN REDONDO- NEIVA 2016: AVANCE 113
5 - VIABILIDAD SOCIAL FINANCIERA Y DE CALIDAD PARA LA CREACION DE UN BANCO DE SEMEN Y EMBRIONES ENFOCADO A LOS PEQUEÑOS Y MEDIANOS GANADEROS DE LA REGIÓN SURCOLOMBIANA: ORDEN ADMINISTRATIVA 035, AVANCE 068, CONTRATO VIPS 225-A2017
6 - CARACTERIZACIÓN DE LOS PROCESOS COMUNICATIVOS QUE HAN IMPLEMENTADO LAS ORGANIZACIONES MAS REPRESENTATIVAS DE PITALITO, ANTE LA LLEGADA DE ORGANIZACIONES NACIONALES E INTERNACIONALES DESDE 1996 HASTA EL 2016: AVANCE 084
7 - CARACTERIZACIÓN CITOGENÉTICA DE SACCODON DARIENSIS DE LA PARTE ALTA DEL RIO MAGDALENA: AVANCE 083, CONTRATO VIPS 213-A2017
8 - TAREAS MATEMÁTICAS PARA EL DESARROLLO DE COMPETENCIAS MATEMÁTICAS EN ESTUDIANTES DE EDUCACIÓN BÁSICA SECUNDARIA Y MEDIA: AVANCE 103
9 - LA GARANTIA JUDICIAL DE LOS DERECHOS Y LIBERTADES FUNDAMENTALES EN AMÉRICA LATINA: ANÁLISIS DE LAS EXPERIENCIAS EN COLOMBIA, ECUADOR, PERÚ Y BOLIVIA: AVANCE 117
10 - INSOLVENCIA  DE PERSONA NATURAL NO COMERCIANTE: AVANCE 092
11 -  LA INTERPRETACIÓN JUDICIAL DE LAS ALTAS CORTES EN COLOMBIA (2010-2016): AVANCE 117, ORDENA ADMINISTRATIVA No. 058
12 - CONDICIONES Y PERSPECTIVAS COMUNITARIAS FRENTE A LA SEGURIDAD ALIMENTARIA Y NUTRICIONAL DEL RESGUARDO INDÍGENA TAMA – PÁEZ LA GABRIELA. 2017.: AVANCE 098
13 - DESARROLLO DEL CONCEPTO DE FAMILIA EN COLOMBIA Y SUS IMPLICACIONES JURÍDICAS, A TRAVÉS DE LA  URISPRUDENCIA DE LA CORTE CONSTITUCIONAL, LA CORTE SUPREMA DE JUSTICIA Y EL CONSEJO DE ESTADO DESDE 1991: AVANCE 117, ORDENA ADMINISTRATIVA No. 058
14 - NIÑOS, NIÑAS Y ADOLECENTES EN EL POSTCONFLICTO, UN ESTUDIO DESDE EL DERECHO COMPARADO: AVANCE 093
15 - CONTRATO DE APARCERÍA CON UNA ALTERNATIVA PARA EL SECTOR AGRICOLA EN COLOMBIA DEL POSCONFLICTO: AVANCE 094</t>
  </si>
  <si>
    <t>Se apoyó con la Financiación la vinculación de 2 jóvenes investigadores:
1 - JUAN ESTEBAN LOZANO PLAZAS: CONTRATO VIPS 220-A2017
2 - MARIA ANGELICA SEGURA DURAN: CONTRATO VIPS 221-A2017</t>
  </si>
  <si>
    <t xml:space="preserve">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t>
  </si>
  <si>
    <t>Se está apoyando en la consolidación de 35 grupos de investigación (MEDIANTE ACTA No. 2 DE ENERO 26 DE 2017):
1 - Agroindustria USCO  
2- Ecosistemas Surcolombianos  
3 - Grupo de Investigación en Pruebas de Pozos
4 - Nuevas Tecnologías
5 - Unificación de los Sistemas de Comunicaciones “UNITCOM”
6 - Grupo de Investigacion de Robotica , control y procesamiento de señales  ROBOCOPS
7 - Desarrollo de Neurociencias en Psicología - DNEUROPSY
8 - Parasitología y Medicina Tropical
9 - Laboratorio de Medicina Genómica
10 - Desarrollo Social, Salud Pública y Derechos Humanos
11 - Biología de la Reproducción
12 - Salud y Grupos Vulnerables
13 - Carlos Finlay
14 - Neurored
15 - Grupo Medico Quirurgico Surcolombiano
16 - Programa de Acción Curricular Alternativo – PACA
17 - Molúfode
18 - Comuniquémonos
19 - Conocimiento Profesional del Profesor de Ciencias Universidad Pedagógica Nacional y Universidad Surcolombiana
20 - Acción Motriz
21 - Aprenap
22 - Simbiosis, Hombre y Naturaleza
23 - Cre@
24 - Pymes
25 - Iguaque
26 - Culturas, Conflictos y Subjetividades
27 - Grupo de Investigación en Psicología Positiva
28 - Crecer
29 - Comunicación, Memoria y Región
30 - Dinusco
31 - Física Teórica
32 - Nuevas Visiones del Derecho
33 - Cynergia
34 - Con-ciencia Jurídica
35 - Pensamiento, Práctica y Teoría Política</t>
  </si>
  <si>
    <t>Se apoyo con la ejecución de 01 convenio cofianciado para el segundo trimestre: 
1 - CONVENIO ESPECIAL DE COOPERACIÓN No. FP44842-164-2017 ENTRE LA FIDUCIARIA LA PREVISORA S.A (COLCIENCIAS) Y USCO: CONTRATO VIPS 220-A2017, CONTRATO VIPS 221-A2017</t>
  </si>
  <si>
    <t>Se ha avanzado aproximadamente en un 80% el Banco de Proyectos de Grupos de Proyectos Especiales (GPE) que consta de 20 Proyectos y aproximadamente en un 80% el Banco de Proyectos de Investigación que lo conforman 6 Facultades y  123 Proyectos; se comenzó con la estructuración del Banco de Proyectos de Proyección Social (SOPORTES REPOSAN EN GPE)</t>
  </si>
  <si>
    <t>Apoyo a la creación y fortalecimiento de centros de investigación y vigilancia tecnológica e innovación: 
1 - Facultad de salud (CENISALUD): CONTRATO VIPS 140-A2017</t>
  </si>
  <si>
    <t>Se apoyó en la gestión y el avance de los proyectos que se realizan con el Banco de Proyectos, elaborados hasta el momento, aproximadamente en un 50% de los proyectos.</t>
  </si>
  <si>
    <t>Se apoyó en la Evaluación de artículos, corrección de estilo, diseño, diagramación, impresión y publicación de revistas institucionales en:
1 - ASESORIA EN LA CORRECCION DE ESTILOS DE REVISTA INGENIERIA Y REGION: CONTRATO FI-005-A-2017
2 - APOYO A LA GESTION EN EL PROCESO DE CREACION Y FUNCIONAMIENTO DE LA REVISTA DE INVESTIGACION INDEXADA DE LA FEA: FACECONOMIA No. 020-2017A</t>
  </si>
  <si>
    <t>Se apoyo a Capacitación a editores de revistas científicas; taller escritura de artìculos cientìficos:
1 - “TALLER DE LA CARPINTERÍA DE LA ESCRITURA PARA LA INVESTIGACIÓN NIVEL I”: RESOLUCIÓN 029, RESOLUCIÓN 030
2 - “TALLER DE ORTOGRAFIA BÁSICA”: RESOLUCIÓN 028</t>
  </si>
  <si>
    <t>Evaluación, corrección estilo, diagramación  y publicación de libros en las diferentes modalidades:   
1 - SE APOYÓ CON EL PAGO ANTE LA CAMARA DEL LIBRO, DEL REGISTRO DE SEIS (06) ISBN Y CODIGOS DE BARRAS PARA LOS LIBROS PRONTOS A PUBLICAR
2 - Evaluación Libro de Investigación: • “Experiencias e innovaciones en la enseñanza de la biología y la formación docente. Tejiendo puentes entre Colombia y España”.</t>
  </si>
  <si>
    <t>SE ESTA GESTIONANDO LA INDEXACIÓN DE LAS 6 REVISTAS DE LAS NUEVAS NORMAS PUBLINDEX:
- Se estructuró el Comité de Editorial Revistas de la Universidad, 
- Se elaboró el procedimiento Editorial Revistas, de acuerdo a los lineamientos de Indexación para Colombia Publindex, 
- Se colocaron 6 revistas instiitucionales en el Open Journale System (OJS) - (100%)</t>
  </si>
  <si>
    <t>1 - Servicios de diseño, diagramacion e imprenta de la Revista de la Facultad de Salud.
2 - Servicio de impresión de la Revista Entornos Vol.29
3 - servicio de diseño, diagramación e impresión del vol 16, Revista Ingeniería y Región de la Facultad de ingeniera Universidad Surcolombiana.
- Se estructuró el Comité de Editorial Revistas de la Universidad, 
- Se elaboró el procedimiento Editorial Revistas, de acuerdo a los lineamientos de Indexación para Colombia Publindex, 
- Se colocaron 6 revistas instiitucionales en el Open Journale System (OJS)</t>
  </si>
  <si>
    <t>Se apoyó el Fortalecimiento, consolidación y mejoramiento de la calidad editorial de la Revista Jurídica Piélagus por lo que:
-Se estructuró el comité de Editorial Revistas de la Universidad, 
-se elaboro el procedimiento editorial revistas, de acuerdo a los lineamientos de Indexación para Colombia Publindex, 
-Se colocó la Revista Jurídica Piélagus en el Open Journale System (OJS) - (100%)</t>
  </si>
  <si>
    <t>SEMÁFORO</t>
  </si>
  <si>
    <t>ESTADO DE AVANCE</t>
  </si>
  <si>
    <t>INTERPRETACIÓN</t>
  </si>
  <si>
    <t>Menor a 9%</t>
  </si>
  <si>
    <t>Se ha avanzado muy poco o nada en este indicador</t>
  </si>
  <si>
    <t>Mayor o igual a 9% y menor a 20%</t>
  </si>
  <si>
    <t>Nivel aceptable del indicador</t>
  </si>
  <si>
    <t>Mayor o igual a 20% y menor que 25%</t>
  </si>
  <si>
    <t>Nivel del indicador que cumple las expectativas</t>
  </si>
  <si>
    <t>25% o más</t>
  </si>
  <si>
    <t>Nivel del indicador que satisface y supera las expectativas</t>
  </si>
  <si>
    <t>Para el año 2017 la estrategia de adoptar la problemática del consumo de SPA ha cambiado, se trabajará mas en prevención y se abordará el plan de tratamiento de forma integral.</t>
  </si>
  <si>
    <t>Profesional externa vinculada a través del contrato CPS-326-A2017, Cuyo objeto es prestar el servicio profesional de apoyo al programa de consumo de sustancias Psicoactivas y asesoria a estudiantes en programa de promoción y prevención en salud mental.</t>
  </si>
  <si>
    <r>
      <t xml:space="preserve">Los indicadores reportados durante los meses de Abril, Mayo y Junio de 2017, se alcanzaron durante la ejecución de las siguientes actividades, con los respectivos asistentes </t>
    </r>
    <r>
      <rPr>
        <b/>
        <sz val="10"/>
        <color theme="1"/>
        <rFont val="Calibri"/>
        <family val="2"/>
        <scheme val="minor"/>
      </rPr>
      <t xml:space="preserve">Abril: </t>
    </r>
    <r>
      <rPr>
        <sz val="10"/>
        <color theme="1"/>
        <rFont val="Calibri"/>
        <family val="2"/>
        <scheme val="minor"/>
      </rPr>
      <t xml:space="preserve">Dimensión Emocional (1285), Dimensión Alimentaria (220), Dimensión Clínica (31), Dimensión Física (191). </t>
    </r>
    <r>
      <rPr>
        <b/>
        <sz val="10"/>
        <color theme="1"/>
        <rFont val="Calibri"/>
        <family val="2"/>
        <scheme val="minor"/>
      </rPr>
      <t>Mayo:</t>
    </r>
    <r>
      <rPr>
        <sz val="10"/>
        <color theme="1"/>
        <rFont val="Calibri"/>
        <family val="2"/>
        <scheme val="minor"/>
      </rPr>
      <t xml:space="preserve"> Dimensión Emocional (841), Dimensión Alimentaria (732), Dimensión Clínica (27) Dimensión Física (323), Jornadas (45) Investigación (102)</t>
    </r>
  </si>
  <si>
    <t>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t>
  </si>
  <si>
    <t>Impartido en el Pirmer Trimestre del Semestre 2017-1</t>
  </si>
  <si>
    <t>Los acompañamiento hace referencia al número de encuentros con los estudiantes en condición de discapacidad.</t>
  </si>
  <si>
    <t>Medición mensual, son talleres de sensibilización dirigidos a estudiantes de 1 semestre, la inducción y reinducción a Docentes, Administrativos y contratistas</t>
  </si>
  <si>
    <t>Este indicador con respecto a la cobertura de beneficiarios se mide semestral.</t>
  </si>
  <si>
    <t>Las actividades son de medición mensual. Articular las diferentes actividades deportivas que realizan los programas, con la Coordinación de deportes adscrita al Área de Bienestar Institucional, con fines de consolidar la información y dar una respuesta la SUE y SNIES.</t>
  </si>
  <si>
    <r>
      <rPr>
        <b/>
        <sz val="10"/>
        <color theme="1"/>
        <rFont val="Calibri"/>
        <family val="2"/>
        <scheme val="minor"/>
      </rPr>
      <t>Abril</t>
    </r>
    <r>
      <rPr>
        <sz val="10"/>
        <color theme="1"/>
        <rFont val="Calibri"/>
        <family val="2"/>
        <scheme val="minor"/>
      </rPr>
      <t xml:space="preserve">: Puestas en escena (31) y Cne Club (14), </t>
    </r>
    <r>
      <rPr>
        <b/>
        <sz val="10"/>
        <color theme="1"/>
        <rFont val="Calibri"/>
        <family val="2"/>
        <scheme val="minor"/>
      </rPr>
      <t xml:space="preserve">Mayo: </t>
    </r>
    <r>
      <rPr>
        <sz val="10"/>
        <color theme="1"/>
        <rFont val="Calibri"/>
        <family val="2"/>
        <scheme val="minor"/>
      </rPr>
      <t xml:space="preserve">Puestas en escena (55) y Cine Club (67)  </t>
    </r>
    <r>
      <rPr>
        <b/>
        <sz val="10"/>
        <color theme="1"/>
        <rFont val="Calibri"/>
        <family val="2"/>
        <scheme val="minor"/>
      </rPr>
      <t xml:space="preserve">Junio:  </t>
    </r>
    <r>
      <rPr>
        <sz val="10"/>
        <color theme="1"/>
        <rFont val="Calibri"/>
        <family val="2"/>
        <scheme val="minor"/>
      </rPr>
      <t>Puestas en escena (18)  y Cine Club (2)</t>
    </r>
  </si>
  <si>
    <t>Ténica Vocal, Taller de Guitarra, Vientos andinos, Danzas, Teatro, Maquillaje artisticos, Percusión Latinoamericana, Percusión Folclórica, como hablar en público, fotografía y de Oratoría, entrenamiento corporal nivel 1 y 2, San Juanero Huilense.</t>
  </si>
  <si>
    <t>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t>
  </si>
  <si>
    <t>Jornada academica y cultural para el mejoramiento del Clima Organizacional en la Universidad Surcolombiana con ocasión del día de la secretaria (150). Actividad Cultual y de integración de la Comunidad Universitaria (800), Evento Cultural con ocasión del dia del maestro (600)</t>
  </si>
  <si>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t>
    </r>
    <r>
      <rPr>
        <b/>
        <sz val="10"/>
        <color theme="1"/>
        <rFont val="Calibri"/>
        <family val="2"/>
        <scheme val="minor"/>
      </rPr>
      <t xml:space="preserve">UC-009-2017, </t>
    </r>
    <r>
      <rPr>
        <sz val="10"/>
        <color theme="1"/>
        <rFont val="Calibri"/>
        <family val="2"/>
        <scheme val="minor"/>
      </rPr>
      <t xml:space="preserve">El número de raciones proyectadas  segundo trimestre  </t>
    </r>
    <r>
      <rPr>
        <b/>
        <sz val="10"/>
        <color theme="1"/>
        <rFont val="Calibri"/>
        <family val="2"/>
        <scheme val="minor"/>
      </rPr>
      <t>135.500</t>
    </r>
    <r>
      <rPr>
        <sz val="10"/>
        <color theme="1"/>
        <rFont val="Calibri"/>
        <family val="2"/>
        <scheme val="minor"/>
      </rPr>
      <t xml:space="preserve">, versus las efectivamente entregadas </t>
    </r>
    <r>
      <rPr>
        <b/>
        <sz val="10"/>
        <color theme="1"/>
        <rFont val="Calibri"/>
        <family val="2"/>
        <scheme val="minor"/>
      </rPr>
      <t>173.841  (145%). cantidad entregadas en el primer trimestre corresponden a un 32% del total año.</t>
    </r>
  </si>
  <si>
    <r>
      <t>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t>
    </r>
    <r>
      <rPr>
        <b/>
        <sz val="10"/>
        <color theme="1"/>
        <rFont val="Calibri"/>
        <family val="2"/>
        <scheme val="minor"/>
      </rPr>
      <t xml:space="preserve"> 100% </t>
    </r>
    <r>
      <rPr>
        <sz val="10"/>
        <color theme="1"/>
        <rFont val="Calibri"/>
        <family val="2"/>
        <scheme val="minor"/>
      </rPr>
      <t xml:space="preserve">respecto a lo proyectado en el trimestre y    un </t>
    </r>
    <r>
      <rPr>
        <b/>
        <sz val="10"/>
        <color theme="1"/>
        <rFont val="Calibri"/>
        <family val="2"/>
        <scheme val="minor"/>
      </rPr>
      <t>45%</t>
    </r>
    <r>
      <rPr>
        <sz val="10"/>
        <color theme="1"/>
        <rFont val="Calibri"/>
        <family val="2"/>
        <scheme val="minor"/>
      </rPr>
      <t xml:space="preserve">  del proyectado anual. </t>
    </r>
    <r>
      <rPr>
        <b/>
        <sz val="10"/>
        <color theme="1"/>
        <rFont val="Calibri"/>
        <family val="2"/>
        <scheme val="minor"/>
      </rPr>
      <t>Contrato UC-008-2017</t>
    </r>
  </si>
  <si>
    <r>
      <t>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t>
    </r>
    <r>
      <rPr>
        <b/>
        <sz val="10"/>
        <color theme="1"/>
        <rFont val="Calibri"/>
        <family val="2"/>
        <scheme val="minor"/>
      </rPr>
      <t xml:space="preserve"> 118%</t>
    </r>
    <r>
      <rPr>
        <sz val="10"/>
        <color theme="1"/>
        <rFont val="Calibri"/>
        <family val="2"/>
        <scheme val="minor"/>
      </rPr>
      <t xml:space="preserve"> respecto a lo proyectado en el trimestre y    un</t>
    </r>
    <r>
      <rPr>
        <b/>
        <sz val="10"/>
        <color theme="1"/>
        <rFont val="Calibri"/>
        <family val="2"/>
        <scheme val="minor"/>
      </rPr>
      <t xml:space="preserve"> 47%</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</si>
  <si>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t>
    </r>
    <r>
      <rPr>
        <b/>
        <sz val="10"/>
        <color theme="1"/>
        <rFont val="Calibri"/>
        <family val="2"/>
        <scheme val="minor"/>
      </rPr>
      <t>123%</t>
    </r>
    <r>
      <rPr>
        <sz val="10"/>
        <color theme="1"/>
        <rFont val="Calibri"/>
        <family val="2"/>
        <scheme val="minor"/>
      </rPr>
      <t xml:space="preserve"> respecto a lo proyectado en el trimestre y    un </t>
    </r>
    <r>
      <rPr>
        <b/>
        <sz val="10"/>
        <color theme="1"/>
        <rFont val="Calibri"/>
        <family val="2"/>
        <scheme val="minor"/>
      </rPr>
      <t xml:space="preserve">40% </t>
    </r>
    <r>
      <rPr>
        <sz val="10"/>
        <color theme="1"/>
        <rFont val="Calibri"/>
        <family val="2"/>
        <scheme val="minor"/>
      </rPr>
      <t xml:space="preserve"> del proyectado anual.  </t>
    </r>
    <r>
      <rPr>
        <b/>
        <sz val="10"/>
        <color theme="1"/>
        <rFont val="Calibri"/>
        <family val="2"/>
        <scheme val="minor"/>
      </rPr>
      <t>Contrato UC-008-2017</t>
    </r>
  </si>
  <si>
    <t>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t>
  </si>
  <si>
    <t>Proyecto ejecutado presupuestalmente en un 97% en el primer trimestre, por lo cual no genero indicador</t>
  </si>
  <si>
    <t>Menor a 16%</t>
  </si>
  <si>
    <t>Mayor o igual a 16% y menor a 37%</t>
  </si>
  <si>
    <t>Mayor o igual a 37% y menor que 50%</t>
  </si>
  <si>
    <t>50% o más</t>
  </si>
  <si>
    <t>Menor a 25%</t>
  </si>
  <si>
    <t>Mayor o igual a 25% y menor a 56%</t>
  </si>
  <si>
    <t>Mayor o igual a 56% y menor que 74%</t>
  </si>
  <si>
    <t>75% o más</t>
  </si>
  <si>
    <t>Menor a 33%</t>
  </si>
  <si>
    <t>Mayor o igual a 34% y menor a 75%</t>
  </si>
  <si>
    <t>Mayor o igual a 76% y menor que 99%</t>
  </si>
  <si>
    <t>100% o más</t>
  </si>
  <si>
    <t>Sin meta para el 2015</t>
  </si>
  <si>
    <t>Acción sin meta en el PDI para el 2015</t>
  </si>
  <si>
    <t>ENERO</t>
  </si>
  <si>
    <t>FEBRERO</t>
  </si>
  <si>
    <t>MARZO</t>
  </si>
  <si>
    <t>SA-PY.1 Revisión, reforma y actualización de la plataforma jurídico-normativa institucional</t>
  </si>
  <si>
    <t xml:space="preserve">Revisión y análisis de la normatividad con el propósito de actualizarla de acuerdo a lineamientos legales vigentes que rigen la educación superior </t>
  </si>
  <si>
    <t>Exc. Facultad</t>
  </si>
  <si>
    <t>Normativa Institucional</t>
  </si>
  <si>
    <t>Eventos</t>
  </si>
  <si>
    <t>M2</t>
  </si>
  <si>
    <t xml:space="preserve">*REALIZACIÓN DE LA INTERVENTORIA TECNICA, ADMINISTRATIVA Y FINANCIERA AL CONTRATO DE OBRA CONSTRUCCION IV PISO LABORATORIO CIENCIAS BASICAS.                      *LA ADECUACION, REPARACION E INSTALACION DE INFRAESTRUCTURA FISICA PARA SALONES SEDE CENTRAL Y PARQUEADERO AUTOMOTOR.                                                                              *ADICIÓN A CONTRATO DE OBRA UC-004 DE 2017 PARA ADECUACION, REPARACION E INSTALACION DE INFRAESTRUCTURA FISICA.                                                                                  *ADICION A CONTRATO DE OBRA UC-059 DE 2016 PARA COMPRA E INSTALACION DE PLANTA ELECTRICA CON DESTINO A LA GRANJA.       (Todo lo anterior reposa en el archivo de los procesos en la Unidad de Contratación)                                                                                                                                 *SE REALIZARON ADECUACIONES LOCATIVAS EN EL EDIFICIO DE LA FACULTAD DE ECONOMIA Y ADMINISTRACION. </t>
  </si>
  <si>
    <t>MNP</t>
  </si>
  <si>
    <t>* SE REALIZÓ LA COMPRA E INSTALACION DE EQUIPOS Y ADECUACION DE RED DE DATOS PARA LABORATORIOS DE BILINGUISMO SEDES NEIVA Y GARZON.                                                       *COMPRA DE EQUIPO DE LABORATORIO HPCL ESPECIALIZADO PARA LABORATORIO CESURCAFE                                                                                                                                                   *COMPRA DE MATERIALES PARA LOS LABORATORIOS DE HISTOLOGIA Y MORFOLOGIA DE LA FACULTAD DE SALUD                                                                                                                          *COMPRA E INSTALACION DE MOBILIARIO, EQUIPOS Y ADECUACION DE RED DE DATOS LABORATORIOS DE BILINGUISMO SEDES USCO DE NEIVA Y GARZON.                                              (Contratos y ordenes reposan en la Vicerrectoría Administrativa y la Unidad de Contratación)</t>
  </si>
  <si>
    <t>*SE REALIZÓ COMPRA DE EQUIPOS VIDEO BEAM PARA LA FACULTAD DE ECONOMIA Y ADMINISTRACION</t>
  </si>
  <si>
    <t>*MANTENIMIENTO DE EQUIPOS DE LABORATORIO DE ALTA COMPLEJIDAD EN EL LABORATORIO DE QUIMICA DE LA USCO                                                                                              *MANTENIMIENTO Y PUESTA EN FUNCIONAMIENTO DE IMPRESORA HP LASERJET                                 *MANTENIMIENTO DE PISCINA, DESISTALACION E INSTALACION SISTEMA DE FILTRADO, SUMINISTRO DE ARAÑA, FLAUTAS, CONECTORES Y DIFUSORES   (Orden en el archivo de Vicerrectoría Administrativa)                                                                                                 *MANTENIMIENTO DE EQUIPOS VIDEOPROYECTORES DE PROGRAMA DE DERECHO Y DECANATURA FACLTAD CIENCIAS JURIDICAS</t>
  </si>
  <si>
    <t>SUMINISTRO</t>
  </si>
  <si>
    <t>* DOTACION DE ELEMENTOS DE ASEO Y CAFETERIA</t>
  </si>
  <si>
    <t>*RENOVACION DE LICENCIAMIENTOS DE ANTIVIRUS (contrato selección directa en archivo de Vicerrectoría Administrativa)</t>
  </si>
  <si>
    <t>*Contratos de prestación de servicios en el area de Talento Humano</t>
  </si>
  <si>
    <t>IMPLEMENTACIÓN</t>
  </si>
  <si>
    <t>*Vinculación del personal al proyecto de Implementación de la Plataforma LCMS (archivo en el area de Talento Humano)</t>
  </si>
  <si>
    <t>*VINCULACION DE PERSONAL AL PROYECTO ASEGURAMIENTO DEL SISTEMA DE GESTION AMBIENTAL DE LA USCO (archivo en el area de Talento Humano)</t>
  </si>
  <si>
    <t>*VINCULACION DE PERSONAL AL PROYECTO ASEGURAMIENTO DEL SISTEMA DE GESTION DE CALIDAD DE LA USCO (Archivo en el area de Talento Humano)</t>
  </si>
  <si>
    <t>*SERVICIOS DE APOYO A LA GESTION EN EL PROCESO DE REESTRUCTURACION ORGANIZACIONAL ACADEMICA Y ADMINISTRATIVA DE LA USCO  (Contratos de Apoyo y Abogado reposan en el Area de Talento Humano)</t>
  </si>
  <si>
    <t>*RELACIÓN DE CAPACITACIONES (Archivo de Talento Humano)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</si>
</sst>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quot;$ &quot;#,##0"/>
    <numFmt numFmtId="165" formatCode="_(* #,##0_);_(* \(#,##0\);_(* &quot;-&quot;??_);_(@_)"/>
    <numFmt numFmtId="166" formatCode="_-* #,##0.00\ [$€]_-;\-* #,##0.00\ [$€]_-;_-* &quot;-&quot;??\ [$€]_-;_-@_-"/>
    <numFmt numFmtId="167" formatCode="#,##0_ ;[Red]\-#,##0\ "/>
    <numFmt numFmtId="168" formatCode="_ * #,##0.00_ ;_ * \-#,##0.00_ ;_ * &quot;-&quot;??_ ;_ @_ "/>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3.5"/>
      <color theme="1"/>
      <name val="Calibri"/>
      <family val="2"/>
      <scheme val="minor"/>
    </font>
    <font>
      <sz val="10"/>
      <name val="Arial"/>
      <family val="2"/>
      <charset val="1"/>
    </font>
    <font>
      <b/>
      <sz val="11"/>
      <color rgb="FF000000"/>
      <name val="Calibri"/>
      <family val="2"/>
      <charset val="1"/>
    </font>
    <font>
      <b/>
      <sz val="12"/>
      <color rgb="FF000000"/>
      <name val="Calibri"/>
      <family val="2"/>
      <charset val="1"/>
    </font>
    <font>
      <sz val="9"/>
      <color theme="1"/>
      <name val="Calibri"/>
      <family val="2"/>
      <scheme val="minor"/>
    </font>
    <font>
      <sz val="10"/>
      <color theme="1"/>
      <name val="Calibri"/>
      <family val="2"/>
      <scheme val="minor"/>
    </font>
    <font>
      <sz val="11"/>
      <name val="Calibri"/>
      <family val="2"/>
      <scheme val="minor"/>
    </font>
    <font>
      <sz val="9"/>
      <name val="Calibri"/>
      <family val="2"/>
      <scheme val="minor"/>
    </font>
    <font>
      <sz val="10"/>
      <name val="Arial"/>
      <family val="2"/>
    </font>
    <font>
      <sz val="10"/>
      <name val="Calibri"/>
      <family val="2"/>
      <scheme val="minor"/>
    </font>
    <font>
      <b/>
      <sz val="11"/>
      <name val="Arial"/>
      <family val="2"/>
    </font>
    <font>
      <b/>
      <sz val="10"/>
      <name val="Arial"/>
      <family val="2"/>
    </font>
    <font>
      <sz val="9"/>
      <color rgb="FFFF0000"/>
      <name val="Calibri"/>
      <family val="2"/>
      <scheme val="minor"/>
    </font>
    <font>
      <sz val="11"/>
      <name val="Arial"/>
      <family val="2"/>
    </font>
    <font>
      <sz val="8"/>
      <name val="Calibri"/>
      <family val="2"/>
      <scheme val="minor"/>
    </font>
    <font>
      <b/>
      <sz val="11"/>
      <color theme="1"/>
      <name val="Arial"/>
      <family val="2"/>
    </font>
    <font>
      <b/>
      <sz val="12"/>
      <color theme="1"/>
      <name val="Calibri"/>
      <family val="2"/>
      <scheme val="minor"/>
    </font>
    <font>
      <sz val="12"/>
      <color theme="1"/>
      <name val="Calibri"/>
      <family val="2"/>
      <scheme val="minor"/>
    </font>
    <font>
      <b/>
      <sz val="10"/>
      <color theme="1"/>
      <name val="Arial"/>
      <family val="2"/>
    </font>
    <font>
      <b/>
      <sz val="10"/>
      <color theme="1"/>
      <name val="Calibri"/>
      <family val="2"/>
      <scheme val="minor"/>
    </font>
    <font>
      <sz val="11"/>
      <color indexed="8"/>
      <name val="Arial"/>
      <family val="2"/>
      <charset val="1"/>
    </font>
    <font>
      <sz val="12"/>
      <color theme="1"/>
      <name val="Tahoma"/>
      <family val="2"/>
    </font>
    <font>
      <sz val="11"/>
      <color rgb="FF000000"/>
      <name val="Calibri"/>
      <family val="2"/>
      <charset val="1"/>
    </font>
    <font>
      <b/>
      <sz val="15"/>
      <color theme="1"/>
      <name val="Calibri"/>
      <family val="2"/>
      <scheme val="minor"/>
    </font>
    <font>
      <b/>
      <sz val="11"/>
      <color theme="0"/>
      <name val="Arial"/>
      <family val="2"/>
    </font>
    <font>
      <b/>
      <sz val="12"/>
      <color theme="0"/>
      <name val="Arial"/>
      <family val="2"/>
    </font>
    <font>
      <b/>
      <sz val="12"/>
      <color theme="1"/>
      <name val="Arial"/>
      <family val="2"/>
    </font>
    <font>
      <b/>
      <sz val="13.5"/>
      <color theme="0"/>
      <name val="Calibri"/>
      <family val="2"/>
      <scheme val="minor"/>
    </font>
  </fonts>
  <fills count="16">
    <fill>
      <patternFill patternType="none"/>
    </fill>
    <fill>
      <patternFill patternType="gray125"/>
    </fill>
    <fill>
      <patternFill patternType="solid">
        <fgColor theme="8" tint="0.59999389629810485"/>
        <bgColor indexed="65"/>
      </patternFill>
    </fill>
    <fill>
      <patternFill patternType="solid">
        <fgColor theme="6" tint="0.59999389629810485"/>
        <bgColor indexed="64"/>
      </patternFill>
    </fill>
    <fill>
      <patternFill patternType="solid">
        <fgColor theme="5" tint="0.39997558519241921"/>
        <bgColor indexed="64"/>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AD142E"/>
        <bgColor indexed="64"/>
      </patternFill>
    </fill>
    <fill>
      <patternFill patternType="solid">
        <fgColor rgb="FFFDEADA"/>
        <bgColor rgb="FFFDE9D9"/>
      </patternFill>
    </fill>
    <fill>
      <patternFill patternType="solid">
        <fgColor theme="9" tint="0.79998168889431442"/>
        <bgColor indexed="64"/>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AD142E"/>
      </left>
      <right style="thin">
        <color rgb="FFAD142E"/>
      </right>
      <top style="thin">
        <color rgb="FFAD142E"/>
      </top>
      <bottom style="thin">
        <color rgb="FFAD142E"/>
      </bottom>
      <diagonal/>
    </border>
    <border>
      <left/>
      <right/>
      <top style="thin">
        <color rgb="FFAD142E"/>
      </top>
      <bottom style="thin">
        <color indexed="64"/>
      </bottom>
      <diagonal/>
    </border>
    <border>
      <left/>
      <right style="thin">
        <color indexed="64"/>
      </right>
      <top style="thin">
        <color rgb="FFAD142E"/>
      </top>
      <bottom style="thin">
        <color indexed="64"/>
      </bottom>
      <diagonal/>
    </border>
  </borders>
  <cellStyleXfs count="16">
    <xf numFmtId="0" fontId="0" fillId="0" borderId="0"/>
    <xf numFmtId="43" fontId="1" fillId="0" borderId="0" applyFont="0" applyFill="0" applyBorder="0" applyAlignment="0" applyProtection="0"/>
    <xf numFmtId="0" fontId="4" fillId="0" borderId="0"/>
    <xf numFmtId="0" fontId="24"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11" fillId="0" borderId="0"/>
    <xf numFmtId="0" fontId="25" fillId="0" borderId="0"/>
    <xf numFmtId="9" fontId="1" fillId="0" borderId="0" applyFont="0" applyFill="0" applyBorder="0" applyAlignment="0" applyProtection="0"/>
  </cellStyleXfs>
  <cellXfs count="271">
    <xf numFmtId="0" fontId="0" fillId="0" borderId="0" xfId="0"/>
    <xf numFmtId="0" fontId="6" fillId="5" borderId="1" xfId="2" applyNumberFormat="1" applyFont="1" applyFill="1" applyBorder="1" applyAlignment="1" applyProtection="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1" fillId="9" borderId="1" xfId="0" applyNumberFormat="1" applyFont="1" applyFill="1" applyBorder="1" applyAlignment="1">
      <alignment horizontal="right" vertical="center" wrapText="1"/>
    </xf>
    <xf numFmtId="3" fontId="0" fillId="0" borderId="1" xfId="0" applyNumberFormat="1" applyBorder="1" applyAlignment="1">
      <alignment vertical="center"/>
    </xf>
    <xf numFmtId="0" fontId="0" fillId="0" borderId="1" xfId="0" applyBorder="1"/>
    <xf numFmtId="0" fontId="0" fillId="0" borderId="1" xfId="0" applyBorder="1" applyAlignment="1">
      <alignment vertical="top" wrapText="1"/>
    </xf>
    <xf numFmtId="0" fontId="9" fillId="0" borderId="2" xfId="0" applyFont="1" applyFill="1" applyBorder="1" applyAlignment="1">
      <alignment horizontal="center" vertical="center" wrapText="1"/>
    </xf>
    <xf numFmtId="0" fontId="12" fillId="0" borderId="1" xfId="0" applyFont="1" applyBorder="1" applyAlignment="1">
      <alignment horizontal="center" vertical="center" wrapText="1"/>
    </xf>
    <xf numFmtId="0" fontId="0" fillId="0" borderId="1" xfId="0" applyBorder="1" applyAlignment="1">
      <alignment wrapText="1"/>
    </xf>
    <xf numFmtId="3" fontId="10" fillId="0" borderId="2" xfId="0" applyNumberFormat="1" applyFont="1" applyFill="1" applyBorder="1" applyAlignment="1">
      <alignment horizontal="center" vertical="center" wrapText="1"/>
    </xf>
    <xf numFmtId="3" fontId="11" fillId="9" borderId="2" xfId="0" applyNumberFormat="1" applyFont="1" applyFill="1" applyBorder="1" applyAlignment="1">
      <alignment horizontal="right" vertical="center" wrapText="1"/>
    </xf>
    <xf numFmtId="0" fontId="0" fillId="0" borderId="2" xfId="0" applyBorder="1"/>
    <xf numFmtId="3" fontId="10" fillId="10" borderId="1" xfId="0" applyNumberFormat="1" applyFont="1" applyFill="1" applyBorder="1" applyAlignment="1">
      <alignment horizontal="center" vertical="center" wrapText="1"/>
    </xf>
    <xf numFmtId="3" fontId="14" fillId="10" borderId="1" xfId="0" applyNumberFormat="1" applyFont="1" applyFill="1" applyBorder="1" applyAlignment="1">
      <alignment horizontal="right" vertical="center" wrapText="1"/>
    </xf>
    <xf numFmtId="0" fontId="0" fillId="10" borderId="1" xfId="0" applyFill="1" applyBorder="1"/>
    <xf numFmtId="0" fontId="0" fillId="9" borderId="0" xfId="0" applyFill="1"/>
    <xf numFmtId="0" fontId="8" fillId="0" borderId="4"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4" xfId="0"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3" fontId="11" fillId="9" borderId="4" xfId="0" applyNumberFormat="1" applyFont="1" applyFill="1" applyBorder="1" applyAlignment="1">
      <alignment horizontal="right" vertical="center" wrapText="1"/>
    </xf>
    <xf numFmtId="3" fontId="0" fillId="0" borderId="4" xfId="0" applyNumberFormat="1" applyBorder="1" applyAlignment="1">
      <alignment vertical="center"/>
    </xf>
    <xf numFmtId="0" fontId="0" fillId="0" borderId="4" xfId="0" applyBorder="1"/>
    <xf numFmtId="0" fontId="0" fillId="0" borderId="1" xfId="0" applyFont="1" applyBorder="1" applyAlignment="1">
      <alignment vertical="center" wrapText="1"/>
    </xf>
    <xf numFmtId="0" fontId="8" fillId="0" borderId="1" xfId="0" applyFont="1" applyFill="1" applyBorder="1" applyAlignment="1">
      <alignment horizontal="center" vertical="center" wrapText="1"/>
    </xf>
    <xf numFmtId="0" fontId="2" fillId="0" borderId="1" xfId="0" applyFont="1" applyBorder="1" applyAlignment="1">
      <alignment vertical="center" wrapText="1"/>
    </xf>
    <xf numFmtId="3" fontId="10" fillId="9" borderId="1" xfId="0" applyNumberFormat="1" applyFont="1" applyFill="1" applyBorder="1" applyAlignment="1">
      <alignment horizontal="center" vertical="center" wrapText="1"/>
    </xf>
    <xf numFmtId="0" fontId="0" fillId="0" borderId="1" xfId="0" applyBorder="1" applyAlignment="1">
      <alignment vertical="center" wrapText="1"/>
    </xf>
    <xf numFmtId="0" fontId="12" fillId="0" borderId="1" xfId="0" applyFont="1" applyFill="1" applyBorder="1" applyAlignment="1">
      <alignment horizontal="center" vertical="center" wrapText="1"/>
    </xf>
    <xf numFmtId="0" fontId="0" fillId="0" borderId="1" xfId="0" applyFill="1" applyBorder="1"/>
    <xf numFmtId="0" fontId="0" fillId="0" borderId="0" xfId="0" applyFill="1"/>
    <xf numFmtId="0" fontId="0" fillId="0" borderId="1" xfId="0" applyFill="1" applyBorder="1" applyAlignment="1">
      <alignment vertical="center" wrapText="1"/>
    </xf>
    <xf numFmtId="0" fontId="0" fillId="9" borderId="1" xfId="0" applyFill="1" applyBorder="1" applyAlignment="1"/>
    <xf numFmtId="0" fontId="0" fillId="0" borderId="1" xfId="0" applyBorder="1" applyAlignment="1">
      <alignment horizontal="center" vertical="center"/>
    </xf>
    <xf numFmtId="0" fontId="16" fillId="0" borderId="1" xfId="0" applyFont="1" applyFill="1" applyBorder="1" applyAlignment="1">
      <alignment vertical="top" wrapText="1"/>
    </xf>
    <xf numFmtId="3" fontId="17"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top" wrapText="1"/>
    </xf>
    <xf numFmtId="0" fontId="9" fillId="0" borderId="1" xfId="0" applyFont="1" applyFill="1" applyBorder="1" applyAlignment="1">
      <alignment vertical="top" wrapText="1"/>
    </xf>
    <xf numFmtId="0" fontId="16" fillId="0" borderId="1" xfId="0" applyFont="1" applyFill="1" applyBorder="1" applyAlignment="1">
      <alignment wrapText="1"/>
    </xf>
    <xf numFmtId="3" fontId="10" fillId="11" borderId="1" xfId="0" applyNumberFormat="1" applyFont="1" applyFill="1" applyBorder="1" applyAlignment="1">
      <alignment horizontal="center" vertical="center" wrapText="1"/>
    </xf>
    <xf numFmtId="0" fontId="9" fillId="0" borderId="9" xfId="0" applyFont="1" applyFill="1" applyBorder="1" applyAlignment="1">
      <alignment vertical="top"/>
    </xf>
    <xf numFmtId="0" fontId="9" fillId="0" borderId="4" xfId="0" applyFont="1" applyFill="1" applyBorder="1" applyAlignment="1">
      <alignment vertical="top"/>
    </xf>
    <xf numFmtId="0" fontId="9"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8" fillId="10" borderId="1"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top"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3" fontId="0" fillId="0" borderId="1" xfId="0" applyNumberFormat="1" applyFill="1" applyBorder="1" applyAlignment="1">
      <alignment horizontal="center" vertical="center"/>
    </xf>
    <xf numFmtId="0" fontId="19" fillId="0" borderId="1" xfId="0" applyFont="1" applyFill="1" applyBorder="1" applyAlignment="1">
      <alignment horizontal="center" vertical="center"/>
    </xf>
    <xf numFmtId="0" fontId="0" fillId="0" borderId="1" xfId="0" applyBorder="1" applyAlignment="1">
      <alignment horizontal="left" vertical="top" wrapText="1"/>
    </xf>
    <xf numFmtId="0" fontId="0" fillId="0" borderId="9" xfId="0" applyFill="1" applyBorder="1" applyAlignment="1">
      <alignment horizontal="center" vertical="center"/>
    </xf>
    <xf numFmtId="0" fontId="0" fillId="0" borderId="9" xfId="0" applyFill="1"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165" fontId="1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2" xfId="0" applyFont="1" applyFill="1" applyBorder="1" applyAlignment="1">
      <alignment horizontal="left" vertical="top" wrapText="1"/>
    </xf>
    <xf numFmtId="0" fontId="8" fillId="9"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9" borderId="1" xfId="0"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0" fontId="9" fillId="9" borderId="1" xfId="0" applyFont="1" applyFill="1" applyBorder="1" applyAlignment="1">
      <alignment vertical="center" wrapText="1"/>
    </xf>
    <xf numFmtId="0" fontId="0" fillId="0" borderId="1" xfId="0" applyBorder="1" applyAlignment="1">
      <alignment vertical="center"/>
    </xf>
    <xf numFmtId="0" fontId="0" fillId="0" borderId="9" xfId="0" applyBorder="1" applyAlignment="1">
      <alignment horizontal="center" vertical="center" textRotation="255"/>
    </xf>
    <xf numFmtId="0" fontId="9" fillId="0" borderId="1" xfId="0" applyFont="1" applyFill="1" applyBorder="1" applyAlignment="1">
      <alignment horizontal="left" vertical="top" wrapText="1"/>
    </xf>
    <xf numFmtId="0" fontId="10" fillId="9" borderId="2" xfId="0" applyFont="1" applyFill="1" applyBorder="1" applyAlignment="1">
      <alignment horizontal="center" vertical="center" wrapText="1"/>
    </xf>
    <xf numFmtId="0" fontId="0" fillId="0" borderId="2" xfId="0" applyBorder="1" applyAlignment="1">
      <alignment vertical="center" wrapText="1"/>
    </xf>
    <xf numFmtId="0" fontId="8" fillId="10" borderId="1" xfId="0" applyFont="1" applyFill="1" applyBorder="1" applyAlignment="1">
      <alignment horizontal="center" vertical="center" wrapText="1"/>
    </xf>
    <xf numFmtId="0" fontId="0" fillId="0" borderId="0" xfId="0" applyBorder="1"/>
    <xf numFmtId="0" fontId="16" fillId="0" borderId="0" xfId="0" applyFont="1" applyFill="1" applyBorder="1"/>
    <xf numFmtId="3" fontId="0" fillId="0" borderId="0" xfId="0" applyNumberFormat="1"/>
    <xf numFmtId="3" fontId="12" fillId="0" borderId="0" xfId="0" applyNumberFormat="1" applyFont="1" applyBorder="1"/>
    <xf numFmtId="0" fontId="16" fillId="0" borderId="0" xfId="0" applyFont="1" applyBorder="1"/>
    <xf numFmtId="164" fontId="23" fillId="0" borderId="0" xfId="0" applyNumberFormat="1" applyFont="1" applyFill="1" applyBorder="1" applyAlignment="1">
      <alignment horizontal="right" vertical="center"/>
    </xf>
    <xf numFmtId="3" fontId="2" fillId="0" borderId="0" xfId="0" applyNumberFormat="1" applyFont="1" applyBorder="1"/>
    <xf numFmtId="0" fontId="16" fillId="0" borderId="2" xfId="0" applyFont="1" applyFill="1" applyBorder="1" applyAlignment="1">
      <alignment vertical="top" wrapText="1"/>
    </xf>
    <xf numFmtId="0" fontId="28" fillId="12" borderId="10" xfId="0" applyFont="1" applyFill="1" applyBorder="1"/>
    <xf numFmtId="3" fontId="19" fillId="0" borderId="1" xfId="0" applyNumberFormat="1" applyFont="1" applyBorder="1" applyAlignment="1">
      <alignment horizontal="center" vertical="center"/>
    </xf>
    <xf numFmtId="0" fontId="28" fillId="12" borderId="10" xfId="0" applyFont="1" applyFill="1" applyBorder="1" applyAlignment="1">
      <alignment horizontal="center"/>
    </xf>
    <xf numFmtId="0" fontId="29" fillId="0" borderId="10" xfId="0" applyFont="1" applyBorder="1" applyAlignment="1">
      <alignment horizontal="center" vertical="center"/>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2" xfId="0" applyNumberFormat="1"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9" fillId="0" borderId="9" xfId="0" applyFont="1" applyFill="1" applyBorder="1" applyAlignment="1">
      <alignment vertical="center" wrapText="1"/>
    </xf>
    <xf numFmtId="0" fontId="8" fillId="11" borderId="1" xfId="0" applyFont="1" applyFill="1" applyBorder="1" applyAlignment="1">
      <alignment horizontal="center" vertical="center" wrapText="1"/>
    </xf>
    <xf numFmtId="0" fontId="9" fillId="11" borderId="1" xfId="0" applyFont="1" applyFill="1" applyBorder="1" applyAlignment="1">
      <alignment vertical="center" wrapText="1"/>
    </xf>
    <xf numFmtId="0" fontId="9" fillId="11" borderId="1" xfId="0" applyFont="1" applyFill="1" applyBorder="1" applyAlignment="1">
      <alignment horizontal="center" vertical="center" wrapText="1"/>
    </xf>
    <xf numFmtId="3" fontId="11" fillId="9" borderId="1" xfId="0" applyNumberFormat="1" applyFont="1" applyFill="1" applyBorder="1" applyAlignment="1">
      <alignment horizontal="center" vertical="center" wrapText="1"/>
    </xf>
    <xf numFmtId="0" fontId="12" fillId="11" borderId="1" xfId="0" applyFont="1" applyFill="1" applyBorder="1" applyAlignment="1">
      <alignment horizontal="center" vertical="center" wrapText="1"/>
    </xf>
    <xf numFmtId="10" fontId="0" fillId="0" borderId="1" xfId="15" applyNumberFormat="1" applyFont="1" applyFill="1" applyBorder="1" applyAlignment="1">
      <alignment horizontal="center" vertical="center"/>
    </xf>
    <xf numFmtId="3" fontId="11" fillId="9" borderId="4"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0" fontId="6" fillId="5" borderId="2" xfId="2" applyNumberFormat="1" applyFont="1" applyFill="1" applyBorder="1" applyAlignment="1" applyProtection="1">
      <alignment horizontal="center" vertical="center" wrapText="1"/>
    </xf>
    <xf numFmtId="3" fontId="0" fillId="0" borderId="4" xfId="0" applyNumberFormat="1" applyBorder="1" applyAlignment="1">
      <alignment horizontal="center" vertical="center"/>
    </xf>
    <xf numFmtId="9" fontId="0" fillId="0" borderId="1" xfId="15" applyFont="1" applyFill="1" applyBorder="1" applyAlignment="1">
      <alignment horizontal="center" vertical="center"/>
    </xf>
    <xf numFmtId="0" fontId="0" fillId="0" borderId="0" xfId="0" applyAlignment="1">
      <alignment horizontal="center" vertical="center"/>
    </xf>
    <xf numFmtId="3" fontId="0" fillId="9" borderId="4" xfId="0" applyNumberFormat="1" applyFill="1" applyBorder="1" applyAlignment="1">
      <alignment horizontal="right" vertical="center"/>
    </xf>
    <xf numFmtId="0" fontId="19" fillId="14" borderId="1" xfId="0" applyFont="1" applyFill="1" applyBorder="1" applyAlignment="1">
      <alignment horizontal="center" vertical="center"/>
    </xf>
    <xf numFmtId="3" fontId="10" fillId="0" borderId="1" xfId="0" applyNumberFormat="1" applyFont="1" applyFill="1" applyBorder="1" applyAlignment="1">
      <alignment horizontal="center" vertical="center" wrapText="1"/>
    </xf>
    <xf numFmtId="0" fontId="21" fillId="10" borderId="1" xfId="0"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0" fillId="0" borderId="1" xfId="0" applyBorder="1" applyAlignment="1">
      <alignment horizontal="justify" vertical="top" wrapText="1"/>
    </xf>
    <xf numFmtId="0" fontId="0" fillId="0" borderId="1" xfId="0" applyBorder="1" applyAlignment="1">
      <alignment horizontal="center" vertical="center"/>
    </xf>
    <xf numFmtId="0" fontId="19" fillId="11" borderId="1" xfId="0" applyFont="1" applyFill="1" applyBorder="1" applyAlignment="1">
      <alignment horizontal="center" vertical="center"/>
    </xf>
    <xf numFmtId="3" fontId="19" fillId="11" borderId="1" xfId="0" applyNumberFormat="1" applyFont="1" applyFill="1" applyBorder="1" applyAlignment="1">
      <alignment horizontal="center" vertical="center"/>
    </xf>
    <xf numFmtId="37" fontId="0" fillId="0" borderId="1" xfId="1" applyNumberFormat="1" applyFont="1" applyBorder="1" applyAlignment="1">
      <alignment horizontal="center" vertical="center"/>
    </xf>
    <xf numFmtId="3" fontId="0" fillId="0" borderId="1" xfId="1" applyNumberFormat="1" applyFont="1" applyBorder="1" applyAlignment="1">
      <alignment horizontal="center" vertical="center"/>
    </xf>
    <xf numFmtId="165" fontId="19" fillId="0" borderId="1" xfId="0" applyNumberFormat="1" applyFont="1" applyBorder="1" applyAlignment="1">
      <alignment horizontal="center" vertical="center"/>
    </xf>
    <xf numFmtId="0" fontId="8" fillId="0" borderId="1" xfId="0" applyFont="1" applyBorder="1" applyAlignment="1">
      <alignment horizontal="justify" vertical="center" wrapText="1"/>
    </xf>
    <xf numFmtId="0" fontId="8" fillId="0" borderId="1" xfId="0" applyFont="1" applyBorder="1" applyAlignment="1">
      <alignment horizontal="justify" vertical="top" wrapText="1"/>
    </xf>
    <xf numFmtId="0" fontId="0" fillId="0" borderId="4" xfId="0" applyFont="1" applyBorder="1" applyAlignment="1">
      <alignment vertical="center" wrapText="1"/>
    </xf>
    <xf numFmtId="0" fontId="8" fillId="0" borderId="1" xfId="0" applyFont="1" applyBorder="1" applyAlignment="1">
      <alignment vertical="top" wrapText="1"/>
    </xf>
    <xf numFmtId="0" fontId="8" fillId="0" borderId="1" xfId="0" applyFont="1" applyBorder="1" applyAlignment="1">
      <alignment horizontal="justify" vertical="top"/>
    </xf>
    <xf numFmtId="0" fontId="8" fillId="0" borderId="1" xfId="0" applyFont="1" applyBorder="1" applyAlignment="1">
      <alignment wrapText="1"/>
    </xf>
    <xf numFmtId="0" fontId="8" fillId="0" borderId="1" xfId="0" applyFont="1" applyBorder="1" applyAlignment="1">
      <alignment vertical="center" wrapText="1"/>
    </xf>
    <xf numFmtId="165" fontId="0" fillId="0" borderId="4" xfId="1" applyNumberFormat="1" applyFont="1" applyBorder="1" applyAlignment="1">
      <alignment horizontal="center" vertical="center"/>
    </xf>
    <xf numFmtId="3" fontId="10" fillId="11" borderId="9" xfId="0" applyNumberFormat="1" applyFont="1" applyFill="1" applyBorder="1" applyAlignment="1">
      <alignment horizontal="center" vertical="center" wrapText="1"/>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0" fontId="0" fillId="0" borderId="1" xfId="0" applyBorder="1" applyAlignment="1">
      <alignment horizontal="center" vertical="center"/>
    </xf>
    <xf numFmtId="0" fontId="5" fillId="13" borderId="1" xfId="0" applyFont="1" applyFill="1" applyBorder="1" applyAlignment="1">
      <alignment horizontal="center" vertical="center"/>
    </xf>
    <xf numFmtId="10" fontId="9" fillId="0" borderId="2" xfId="15" applyNumberFormat="1" applyFont="1" applyFill="1" applyBorder="1" applyAlignment="1">
      <alignment horizontal="center" vertical="center"/>
    </xf>
    <xf numFmtId="9" fontId="0" fillId="0" borderId="1" xfId="15" applyFont="1" applyBorder="1" applyAlignment="1">
      <alignment horizontal="center" vertical="center"/>
    </xf>
    <xf numFmtId="10" fontId="0" fillId="0" borderId="1" xfId="15" applyNumberFormat="1" applyFont="1" applyBorder="1" applyAlignment="1">
      <alignment horizontal="center" vertical="center"/>
    </xf>
    <xf numFmtId="9" fontId="9" fillId="0" borderId="2" xfId="15" applyFont="1" applyFill="1" applyBorder="1" applyAlignment="1">
      <alignment horizontal="center" vertical="center"/>
    </xf>
    <xf numFmtId="0" fontId="0" fillId="11" borderId="1" xfId="0" applyFill="1" applyBorder="1"/>
    <xf numFmtId="0" fontId="0" fillId="0" borderId="10" xfId="0" applyBorder="1" applyAlignment="1">
      <alignment horizontal="center"/>
    </xf>
    <xf numFmtId="0" fontId="28" fillId="12" borderId="10" xfId="0" applyFont="1" applyFill="1" applyBorder="1" applyAlignment="1">
      <alignment horizontal="center"/>
    </xf>
    <xf numFmtId="0" fontId="29" fillId="0" borderId="10" xfId="0" applyFont="1" applyBorder="1" applyAlignment="1">
      <alignment horizontal="center" vertical="center"/>
    </xf>
    <xf numFmtId="0" fontId="6" fillId="5" borderId="1"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9" fillId="0" borderId="2" xfId="0" applyFont="1" applyFill="1" applyBorder="1" applyAlignment="1">
      <alignment horizontal="left" vertical="top" wrapText="1"/>
    </xf>
    <xf numFmtId="10" fontId="9" fillId="0" borderId="2" xfId="15" applyNumberFormat="1" applyFont="1" applyFill="1" applyBorder="1" applyAlignment="1">
      <alignment horizontal="center" vertical="center"/>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11" fillId="9" borderId="4" xfId="0" applyNumberFormat="1" applyFont="1" applyFill="1" applyBorder="1" applyAlignment="1">
      <alignment horizontal="center" vertical="center" wrapText="1"/>
    </xf>
    <xf numFmtId="0" fontId="0" fillId="0" borderId="9" xfId="0" applyBorder="1" applyAlignment="1">
      <alignment horizontal="center" vertical="center" textRotation="255"/>
    </xf>
    <xf numFmtId="0" fontId="0" fillId="0" borderId="1" xfId="0" applyBorder="1" applyAlignment="1">
      <alignment horizontal="justify" vertical="center" wrapText="1"/>
    </xf>
    <xf numFmtId="0" fontId="9" fillId="0" borderId="1" xfId="0" applyFont="1" applyFill="1" applyBorder="1" applyAlignment="1">
      <alignment horizontal="left" vertical="top" wrapText="1"/>
    </xf>
    <xf numFmtId="3" fontId="10" fillId="0" borderId="1" xfId="0" applyNumberFormat="1" applyFont="1" applyFill="1" applyBorder="1" applyAlignment="1">
      <alignment horizontal="center" vertical="center" wrapText="1"/>
    </xf>
    <xf numFmtId="0" fontId="8" fillId="9"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9" fontId="10" fillId="0" borderId="4" xfId="15" applyFont="1" applyFill="1" applyBorder="1" applyAlignment="1">
      <alignment horizontal="center" vertical="center" wrapText="1"/>
    </xf>
    <xf numFmtId="9" fontId="0" fillId="0" borderId="4" xfId="15" applyFont="1" applyBorder="1" applyAlignment="1">
      <alignment horizontal="center" vertical="center"/>
    </xf>
    <xf numFmtId="0" fontId="16" fillId="0" borderId="1" xfId="0" applyFont="1" applyFill="1" applyBorder="1" applyAlignment="1">
      <alignment horizontal="justify" vertical="center" wrapText="1"/>
    </xf>
    <xf numFmtId="9" fontId="10" fillId="0" borderId="1" xfId="15" applyFont="1" applyFill="1" applyBorder="1" applyAlignment="1">
      <alignment horizontal="center" vertical="center" wrapText="1"/>
    </xf>
    <xf numFmtId="3" fontId="10" fillId="15" borderId="1" xfId="0" applyNumberFormat="1" applyFont="1" applyFill="1" applyBorder="1" applyAlignment="1">
      <alignment horizontal="center" vertical="center" wrapText="1"/>
    </xf>
    <xf numFmtId="3" fontId="11" fillId="15" borderId="1" xfId="0" applyNumberFormat="1" applyFont="1" applyFill="1" applyBorder="1" applyAlignment="1">
      <alignment horizontal="center" vertical="center" wrapText="1"/>
    </xf>
    <xf numFmtId="3" fontId="11" fillId="15" borderId="1" xfId="0" applyNumberFormat="1" applyFont="1" applyFill="1" applyBorder="1" applyAlignment="1">
      <alignment horizontal="right" vertical="center" wrapText="1"/>
    </xf>
    <xf numFmtId="3" fontId="0" fillId="15" borderId="4" xfId="0" applyNumberFormat="1" applyFill="1" applyBorder="1" applyAlignment="1">
      <alignment horizontal="center" vertical="center"/>
    </xf>
    <xf numFmtId="9" fontId="0" fillId="15" borderId="4" xfId="15" applyFont="1" applyFill="1" applyBorder="1" applyAlignment="1">
      <alignment horizontal="center" vertical="center"/>
    </xf>
    <xf numFmtId="9" fontId="0" fillId="0" borderId="4" xfId="15" applyNumberFormat="1" applyFont="1" applyBorder="1" applyAlignment="1">
      <alignment horizontal="center" vertical="center"/>
    </xf>
    <xf numFmtId="9" fontId="9" fillId="0" borderId="2" xfId="15" applyNumberFormat="1" applyFon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vertical="top" wrapText="1"/>
    </xf>
    <xf numFmtId="0" fontId="0" fillId="0" borderId="1" xfId="0" applyBorder="1" applyAlignment="1">
      <alignment horizontal="left" vertical="center" wrapText="1"/>
    </xf>
    <xf numFmtId="3" fontId="0" fillId="0" borderId="9" xfId="0" applyNumberFormat="1" applyBorder="1" applyAlignment="1">
      <alignment horizontal="center" vertical="center"/>
    </xf>
    <xf numFmtId="0" fontId="20" fillId="0" borderId="2" xfId="0" applyFont="1" applyBorder="1" applyAlignment="1">
      <alignment horizontal="center" vertical="center"/>
    </xf>
    <xf numFmtId="0" fontId="20" fillId="0" borderId="9" xfId="0" applyFont="1" applyBorder="1" applyAlignment="1">
      <alignment horizontal="center" vertical="center"/>
    </xf>
    <xf numFmtId="0" fontId="20" fillId="0" borderId="4" xfId="0" applyFont="1" applyBorder="1" applyAlignment="1">
      <alignment horizontal="center" vertical="center"/>
    </xf>
    <xf numFmtId="0" fontId="20" fillId="0" borderId="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22" fillId="10" borderId="1" xfId="0" applyFont="1" applyFill="1" applyBorder="1" applyAlignment="1">
      <alignment horizontal="center" vertical="center" wrapText="1"/>
    </xf>
    <xf numFmtId="0" fontId="0" fillId="0" borderId="9" xfId="0" applyBorder="1" applyAlignment="1">
      <alignment horizontal="center" vertical="center" textRotation="255"/>
    </xf>
    <xf numFmtId="0" fontId="9" fillId="0" borderId="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4" xfId="0" applyFont="1" applyFill="1" applyBorder="1" applyAlignment="1">
      <alignment horizontal="center" vertical="top" wrapText="1"/>
    </xf>
    <xf numFmtId="0" fontId="0" fillId="0" borderId="10" xfId="0" applyBorder="1" applyAlignment="1">
      <alignment horizontal="center"/>
    </xf>
    <xf numFmtId="0" fontId="28" fillId="12" borderId="10" xfId="0" applyFont="1" applyFill="1" applyBorder="1" applyAlignment="1">
      <alignment horizontal="center"/>
    </xf>
    <xf numFmtId="0" fontId="29" fillId="0" borderId="10" xfId="0" applyFont="1" applyBorder="1" applyAlignment="1">
      <alignment horizontal="center" vertical="center"/>
    </xf>
    <xf numFmtId="0" fontId="28" fillId="12" borderId="11" xfId="0" applyFont="1" applyFill="1" applyBorder="1" applyAlignment="1">
      <alignment horizontal="center" vertical="center"/>
    </xf>
    <xf numFmtId="0" fontId="28" fillId="12" borderId="12" xfId="0" applyFont="1" applyFill="1" applyBorder="1" applyAlignment="1">
      <alignment horizontal="center" vertical="center"/>
    </xf>
    <xf numFmtId="0" fontId="30" fillId="12" borderId="6" xfId="0" applyFont="1" applyFill="1" applyBorder="1" applyAlignment="1">
      <alignment horizontal="center" vertical="center"/>
    </xf>
    <xf numFmtId="0" fontId="30" fillId="12" borderId="7" xfId="0" applyFont="1" applyFill="1" applyBorder="1" applyAlignment="1">
      <alignment horizontal="center" vertical="center"/>
    </xf>
    <xf numFmtId="0" fontId="30" fillId="12" borderId="8"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29" fillId="0" borderId="10" xfId="0" applyFont="1" applyBorder="1" applyAlignment="1">
      <alignment horizontal="center"/>
    </xf>
    <xf numFmtId="0" fontId="6" fillId="6" borderId="1" xfId="2" applyNumberFormat="1" applyFont="1" applyFill="1" applyBorder="1" applyAlignment="1" applyProtection="1">
      <alignment horizontal="center" vertical="center" wrapText="1"/>
    </xf>
    <xf numFmtId="1" fontId="6" fillId="6" borderId="1" xfId="2" applyNumberFormat="1" applyFont="1" applyFill="1" applyBorder="1" applyAlignment="1" applyProtection="1">
      <alignment horizontal="center" vertical="center" wrapText="1"/>
    </xf>
    <xf numFmtId="0" fontId="6" fillId="5" borderId="1" xfId="2" applyNumberFormat="1" applyFont="1" applyFill="1" applyBorder="1" applyAlignment="1" applyProtection="1">
      <alignment horizontal="center" vertical="center" wrapText="1"/>
    </xf>
    <xf numFmtId="0" fontId="6" fillId="7" borderId="1" xfId="2" applyNumberFormat="1" applyFont="1" applyFill="1" applyBorder="1" applyAlignment="1" applyProtection="1">
      <alignment horizontal="center" vertical="center" wrapText="1"/>
    </xf>
    <xf numFmtId="0" fontId="7" fillId="3" borderId="1"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164" fontId="5" fillId="4" borderId="1" xfId="2" applyNumberFormat="1" applyFont="1" applyFill="1" applyBorder="1" applyAlignment="1" applyProtection="1">
      <alignment horizontal="center" vertical="center" wrapText="1"/>
    </xf>
    <xf numFmtId="0" fontId="6" fillId="8" borderId="1" xfId="2" applyNumberFormat="1" applyFont="1" applyFill="1" applyBorder="1" applyAlignment="1" applyProtection="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7" fillId="12" borderId="10" xfId="0" applyFont="1" applyFill="1" applyBorder="1" applyAlignment="1">
      <alignment horizontal="center" vertical="center"/>
    </xf>
    <xf numFmtId="0" fontId="18" fillId="0" borderId="10" xfId="0" applyFont="1" applyBorder="1" applyAlignment="1">
      <alignment horizontal="center"/>
    </xf>
    <xf numFmtId="0" fontId="26" fillId="0" borderId="2" xfId="0" applyFont="1" applyBorder="1" applyAlignment="1">
      <alignment horizontal="center" vertical="center" textRotation="255" wrapText="1"/>
    </xf>
    <xf numFmtId="0" fontId="26" fillId="0" borderId="9" xfId="0" applyFont="1" applyBorder="1" applyAlignment="1">
      <alignment horizontal="center" vertical="center" textRotation="255" wrapText="1"/>
    </xf>
    <xf numFmtId="0" fontId="26" fillId="0" borderId="4" xfId="0" applyFont="1" applyBorder="1" applyAlignment="1">
      <alignment horizontal="center" vertical="center" textRotation="255" wrapText="1"/>
    </xf>
    <xf numFmtId="0" fontId="9" fillId="0" borderId="2" xfId="0" applyFont="1" applyFill="1" applyBorder="1" applyAlignment="1">
      <alignment horizontal="left" vertical="top" wrapText="1"/>
    </xf>
    <xf numFmtId="0" fontId="9" fillId="0" borderId="4" xfId="0" applyFont="1" applyFill="1" applyBorder="1" applyAlignment="1">
      <alignment horizontal="left" vertical="top" wrapText="1"/>
    </xf>
    <xf numFmtId="0" fontId="13" fillId="10" borderId="1" xfId="0" applyFont="1" applyFill="1" applyBorder="1" applyAlignment="1">
      <alignment horizontal="center" vertical="center" wrapText="1"/>
    </xf>
    <xf numFmtId="0" fontId="9" fillId="0" borderId="9" xfId="0" applyFont="1" applyFill="1" applyBorder="1" applyAlignment="1">
      <alignment horizontal="left" vertical="top" wrapText="1"/>
    </xf>
    <xf numFmtId="0" fontId="18" fillId="10" borderId="1" xfId="0" applyFont="1" applyFill="1" applyBorder="1" applyAlignment="1">
      <alignment horizontal="left" vertical="center" wrapText="1"/>
    </xf>
    <xf numFmtId="0" fontId="0" fillId="0" borderId="2" xfId="0" applyBorder="1" applyAlignment="1">
      <alignment horizontal="center" vertical="center" textRotation="255" wrapText="1"/>
    </xf>
    <xf numFmtId="0" fontId="0" fillId="0" borderId="9" xfId="0" applyBorder="1" applyAlignment="1">
      <alignment horizontal="center" vertical="center" textRotation="255" wrapText="1"/>
    </xf>
    <xf numFmtId="0" fontId="0" fillId="0" borderId="4" xfId="0" applyBorder="1" applyAlignment="1">
      <alignment horizontal="center" vertical="center" textRotation="255" wrapText="1"/>
    </xf>
    <xf numFmtId="0" fontId="8" fillId="0" borderId="1" xfId="0" applyFont="1" applyBorder="1" applyAlignment="1">
      <alignment horizontal="justify" vertical="top" wrapText="1"/>
    </xf>
    <xf numFmtId="3" fontId="11" fillId="9" borderId="2" xfId="0" applyNumberFormat="1" applyFont="1" applyFill="1" applyBorder="1" applyAlignment="1">
      <alignment horizontal="center" vertical="center" wrapText="1"/>
    </xf>
    <xf numFmtId="3" fontId="11" fillId="9" borderId="9" xfId="0" applyNumberFormat="1" applyFont="1" applyFill="1" applyBorder="1" applyAlignment="1">
      <alignment horizontal="center" vertical="center" wrapText="1"/>
    </xf>
    <xf numFmtId="3" fontId="0" fillId="9" borderId="1" xfId="0" applyNumberFormat="1" applyFill="1" applyBorder="1" applyAlignment="1">
      <alignment horizontal="center" vertical="center"/>
    </xf>
    <xf numFmtId="0" fontId="0" fillId="0" borderId="2" xfId="0" applyBorder="1" applyAlignment="1">
      <alignment horizontal="center" vertical="top" wrapText="1"/>
    </xf>
    <xf numFmtId="0" fontId="0" fillId="0" borderId="4" xfId="0" applyBorder="1" applyAlignment="1">
      <alignment horizontal="center" vertical="top" wrapText="1"/>
    </xf>
    <xf numFmtId="3" fontId="11" fillId="9" borderId="2" xfId="0" applyNumberFormat="1" applyFont="1" applyFill="1" applyBorder="1" applyAlignment="1">
      <alignment horizontal="right" vertical="center" wrapText="1"/>
    </xf>
    <xf numFmtId="3" fontId="11" fillId="9" borderId="9"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0" fillId="9" borderId="2" xfId="0" applyNumberFormat="1" applyFill="1" applyBorder="1" applyAlignment="1">
      <alignment horizontal="right" vertical="center"/>
    </xf>
    <xf numFmtId="3" fontId="0" fillId="9" borderId="9" xfId="0" applyNumberFormat="1" applyFill="1" applyBorder="1" applyAlignment="1">
      <alignment horizontal="right" vertical="center"/>
    </xf>
    <xf numFmtId="3" fontId="0" fillId="9" borderId="4" xfId="0" applyNumberFormat="1" applyFill="1" applyBorder="1" applyAlignment="1">
      <alignment horizontal="right" vertical="center"/>
    </xf>
    <xf numFmtId="10" fontId="9" fillId="0" borderId="2" xfId="15" applyNumberFormat="1" applyFont="1" applyFill="1" applyBorder="1" applyAlignment="1">
      <alignment horizontal="center" vertical="center"/>
    </xf>
    <xf numFmtId="10" fontId="9" fillId="0" borderId="4"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0" fontId="6" fillId="7" borderId="2" xfId="2" applyNumberFormat="1" applyFont="1" applyFill="1" applyBorder="1" applyAlignment="1" applyProtection="1">
      <alignment horizontal="center" vertical="center" wrapText="1"/>
    </xf>
    <xf numFmtId="0" fontId="6" fillId="5" borderId="2" xfId="2" applyNumberFormat="1" applyFont="1" applyFill="1" applyBorder="1" applyAlignment="1" applyProtection="1">
      <alignment horizontal="center" vertical="center" wrapText="1"/>
    </xf>
    <xf numFmtId="0" fontId="6" fillId="8" borderId="2"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0" fillId="9" borderId="4" xfId="0" applyFill="1" applyBorder="1" applyAlignment="1">
      <alignment horizontal="center" vertical="center" textRotation="255"/>
    </xf>
    <xf numFmtId="0" fontId="0" fillId="9" borderId="1" xfId="0" applyFill="1" applyBorder="1" applyAlignment="1">
      <alignment horizontal="center" vertical="center" textRotation="255"/>
    </xf>
    <xf numFmtId="0" fontId="0" fillId="9" borderId="2" xfId="0" applyFill="1" applyBorder="1" applyAlignment="1">
      <alignment horizontal="center" vertical="center" textRotation="255"/>
    </xf>
    <xf numFmtId="0" fontId="9" fillId="0" borderId="2"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9" fillId="0" borderId="4" xfId="0" applyFont="1" applyFill="1" applyBorder="1" applyAlignment="1">
      <alignment horizontal="justify" vertical="center" wrapText="1"/>
    </xf>
    <xf numFmtId="0" fontId="8" fillId="9" borderId="2"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21" fillId="10" borderId="1" xfId="0" applyFont="1" applyFill="1" applyBorder="1" applyAlignment="1">
      <alignment horizontal="center" vertical="center" wrapText="1"/>
    </xf>
    <xf numFmtId="3" fontId="11" fillId="9" borderId="4" xfId="0" applyNumberFormat="1" applyFont="1" applyFill="1" applyBorder="1" applyAlignment="1">
      <alignment horizontal="center" vertical="center" wrapText="1"/>
    </xf>
    <xf numFmtId="3" fontId="0" fillId="9" borderId="2" xfId="0" applyNumberFormat="1" applyFill="1" applyBorder="1" applyAlignment="1">
      <alignment horizontal="center" vertical="center"/>
    </xf>
    <xf numFmtId="3" fontId="0" fillId="9" borderId="4" xfId="0" applyNumberFormat="1" applyFill="1" applyBorder="1" applyAlignment="1">
      <alignment horizontal="center" vertical="center"/>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cellXfs>
  <cellStyles count="16">
    <cellStyle name="40% - Énfasis5 2" xfId="3"/>
    <cellStyle name="Euro" xfId="4"/>
    <cellStyle name="Euro 2" xfId="5"/>
    <cellStyle name="Millares" xfId="1" builtinId="3"/>
    <cellStyle name="Millares 2" xfId="6"/>
    <cellStyle name="Millares 2 2" xfId="7"/>
    <cellStyle name="Millares 3" xfId="8"/>
    <cellStyle name="Millares 3 2" xfId="9"/>
    <cellStyle name="Normal" xfId="0" builtinId="0"/>
    <cellStyle name="Normal 2" xfId="10"/>
    <cellStyle name="Normal 2 2" xfId="11"/>
    <cellStyle name="Normal 2 2 2" xfId="12"/>
    <cellStyle name="Normal 3" xfId="13"/>
    <cellStyle name="Normal 4" xfId="14"/>
    <cellStyle name="Porcentaje" xfId="15" builtinId="5"/>
    <cellStyle name="TableStyleLight1" xfId="2"/>
  </cellStyles>
  <dxfs count="48">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colors>
    <mruColors>
      <color rgb="FFAD14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142875</xdr:colOff>
      <xdr:row>4</xdr:row>
      <xdr:rowOff>57151</xdr:rowOff>
    </xdr:from>
    <xdr:to>
      <xdr:col>1</xdr:col>
      <xdr:colOff>657225</xdr:colOff>
      <xdr:row>6</xdr:row>
      <xdr:rowOff>123825</xdr:rowOff>
    </xdr:to>
    <xdr:sp macro="" textlink="">
      <xdr:nvSpPr>
        <xdr:cNvPr id="2" name="1 Elipse"/>
        <xdr:cNvSpPr/>
      </xdr:nvSpPr>
      <xdr:spPr>
        <a:xfrm>
          <a:off x="904875" y="8286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7</xdr:row>
      <xdr:rowOff>38100</xdr:rowOff>
    </xdr:from>
    <xdr:to>
      <xdr:col>1</xdr:col>
      <xdr:colOff>657225</xdr:colOff>
      <xdr:row>9</xdr:row>
      <xdr:rowOff>133350</xdr:rowOff>
    </xdr:to>
    <xdr:sp macro="" textlink="">
      <xdr:nvSpPr>
        <xdr:cNvPr id="3" name="2 Elipse"/>
        <xdr:cNvSpPr/>
      </xdr:nvSpPr>
      <xdr:spPr>
        <a:xfrm>
          <a:off x="904875" y="13811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10</xdr:row>
      <xdr:rowOff>66675</xdr:rowOff>
    </xdr:from>
    <xdr:to>
      <xdr:col>1</xdr:col>
      <xdr:colOff>666750</xdr:colOff>
      <xdr:row>12</xdr:row>
      <xdr:rowOff>161925</xdr:rowOff>
    </xdr:to>
    <xdr:sp macro="" textlink="">
      <xdr:nvSpPr>
        <xdr:cNvPr id="4" name="3 Elipse"/>
        <xdr:cNvSpPr/>
      </xdr:nvSpPr>
      <xdr:spPr>
        <a:xfrm>
          <a:off x="914400" y="1981200"/>
          <a:ext cx="514350" cy="542925"/>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13</xdr:row>
      <xdr:rowOff>142874</xdr:rowOff>
    </xdr:from>
    <xdr:to>
      <xdr:col>1</xdr:col>
      <xdr:colOff>666750</xdr:colOff>
      <xdr:row>15</xdr:row>
      <xdr:rowOff>152399</xdr:rowOff>
    </xdr:to>
    <xdr:sp macro="" textlink="">
      <xdr:nvSpPr>
        <xdr:cNvPr id="5" name="4 Elipse"/>
        <xdr:cNvSpPr/>
      </xdr:nvSpPr>
      <xdr:spPr>
        <a:xfrm>
          <a:off x="914400" y="2762249"/>
          <a:ext cx="514350" cy="54292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18</xdr:row>
      <xdr:rowOff>57151</xdr:rowOff>
    </xdr:from>
    <xdr:to>
      <xdr:col>1</xdr:col>
      <xdr:colOff>657225</xdr:colOff>
      <xdr:row>20</xdr:row>
      <xdr:rowOff>123825</xdr:rowOff>
    </xdr:to>
    <xdr:sp macro="" textlink="">
      <xdr:nvSpPr>
        <xdr:cNvPr id="6"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21</xdr:row>
      <xdr:rowOff>38100</xdr:rowOff>
    </xdr:from>
    <xdr:to>
      <xdr:col>1</xdr:col>
      <xdr:colOff>657225</xdr:colOff>
      <xdr:row>23</xdr:row>
      <xdr:rowOff>133350</xdr:rowOff>
    </xdr:to>
    <xdr:sp macro="" textlink="">
      <xdr:nvSpPr>
        <xdr:cNvPr id="7"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24</xdr:row>
      <xdr:rowOff>66675</xdr:rowOff>
    </xdr:from>
    <xdr:to>
      <xdr:col>1</xdr:col>
      <xdr:colOff>666750</xdr:colOff>
      <xdr:row>26</xdr:row>
      <xdr:rowOff>161925</xdr:rowOff>
    </xdr:to>
    <xdr:sp macro="" textlink="">
      <xdr:nvSpPr>
        <xdr:cNvPr id="8"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27</xdr:row>
      <xdr:rowOff>142874</xdr:rowOff>
    </xdr:from>
    <xdr:to>
      <xdr:col>1</xdr:col>
      <xdr:colOff>666750</xdr:colOff>
      <xdr:row>29</xdr:row>
      <xdr:rowOff>152399</xdr:rowOff>
    </xdr:to>
    <xdr:sp macro="" textlink="">
      <xdr:nvSpPr>
        <xdr:cNvPr id="9"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33</xdr:row>
      <xdr:rowOff>57151</xdr:rowOff>
    </xdr:from>
    <xdr:to>
      <xdr:col>1</xdr:col>
      <xdr:colOff>657225</xdr:colOff>
      <xdr:row>35</xdr:row>
      <xdr:rowOff>123825</xdr:rowOff>
    </xdr:to>
    <xdr:sp macro="" textlink="">
      <xdr:nvSpPr>
        <xdr:cNvPr id="10"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36</xdr:row>
      <xdr:rowOff>38100</xdr:rowOff>
    </xdr:from>
    <xdr:to>
      <xdr:col>1</xdr:col>
      <xdr:colOff>657225</xdr:colOff>
      <xdr:row>38</xdr:row>
      <xdr:rowOff>133350</xdr:rowOff>
    </xdr:to>
    <xdr:sp macro="" textlink="">
      <xdr:nvSpPr>
        <xdr:cNvPr id="11"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39</xdr:row>
      <xdr:rowOff>66675</xdr:rowOff>
    </xdr:from>
    <xdr:to>
      <xdr:col>1</xdr:col>
      <xdr:colOff>666750</xdr:colOff>
      <xdr:row>41</xdr:row>
      <xdr:rowOff>161925</xdr:rowOff>
    </xdr:to>
    <xdr:sp macro="" textlink="">
      <xdr:nvSpPr>
        <xdr:cNvPr id="12"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42</xdr:row>
      <xdr:rowOff>142874</xdr:rowOff>
    </xdr:from>
    <xdr:to>
      <xdr:col>1</xdr:col>
      <xdr:colOff>666750</xdr:colOff>
      <xdr:row>44</xdr:row>
      <xdr:rowOff>152399</xdr:rowOff>
    </xdr:to>
    <xdr:sp macro="" textlink="">
      <xdr:nvSpPr>
        <xdr:cNvPr id="13"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171450</xdr:colOff>
      <xdr:row>48</xdr:row>
      <xdr:rowOff>0</xdr:rowOff>
    </xdr:from>
    <xdr:to>
      <xdr:col>1</xdr:col>
      <xdr:colOff>685170</xdr:colOff>
      <xdr:row>50</xdr:row>
      <xdr:rowOff>132660</xdr:rowOff>
    </xdr:to>
    <xdr:sp macro="" textlink="">
      <xdr:nvSpPr>
        <xdr:cNvPr id="14" name="CustomShape 1"/>
        <xdr:cNvSpPr/>
      </xdr:nvSpPr>
      <xdr:spPr>
        <a:xfrm>
          <a:off x="933450" y="96583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161925</xdr:colOff>
      <xdr:row>51</xdr:row>
      <xdr:rowOff>76200</xdr:rowOff>
    </xdr:from>
    <xdr:to>
      <xdr:col>1</xdr:col>
      <xdr:colOff>675645</xdr:colOff>
      <xdr:row>53</xdr:row>
      <xdr:rowOff>132690</xdr:rowOff>
    </xdr:to>
    <xdr:sp macro="" textlink="">
      <xdr:nvSpPr>
        <xdr:cNvPr id="15" name="CustomShape 1"/>
        <xdr:cNvSpPr/>
      </xdr:nvSpPr>
      <xdr:spPr>
        <a:xfrm>
          <a:off x="923925" y="1030605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218910</xdr:colOff>
      <xdr:row>60</xdr:row>
      <xdr:rowOff>85395</xdr:rowOff>
    </xdr:from>
    <xdr:to>
      <xdr:col>1</xdr:col>
      <xdr:colOff>732630</xdr:colOff>
      <xdr:row>62</xdr:row>
      <xdr:rowOff>132165</xdr:rowOff>
    </xdr:to>
    <xdr:sp macro="" textlink="">
      <xdr:nvSpPr>
        <xdr:cNvPr id="16" name="CustomShape 1"/>
        <xdr:cNvSpPr/>
      </xdr:nvSpPr>
      <xdr:spPr>
        <a:xfrm>
          <a:off x="980910" y="12344070"/>
          <a:ext cx="513720" cy="523020"/>
        </a:xfrm>
        <a:prstGeom prst="ellipse">
          <a:avLst/>
        </a:prstGeom>
        <a:solidFill>
          <a:srgbClr val="FF33CC"/>
        </a:solidFill>
        <a:ln w="25560">
          <a:solidFill>
            <a:srgbClr val="3A5F8B"/>
          </a:solidFill>
          <a:round/>
        </a:ln>
      </xdr:spPr>
    </xdr:sp>
    <xdr:clientData/>
  </xdr:twoCellAnchor>
  <xdr:twoCellAnchor editAs="absolute">
    <xdr:from>
      <xdr:col>1</xdr:col>
      <xdr:colOff>171285</xdr:colOff>
      <xdr:row>54</xdr:row>
      <xdr:rowOff>66540</xdr:rowOff>
    </xdr:from>
    <xdr:to>
      <xdr:col>1</xdr:col>
      <xdr:colOff>685005</xdr:colOff>
      <xdr:row>56</xdr:row>
      <xdr:rowOff>161130</xdr:rowOff>
    </xdr:to>
    <xdr:sp macro="" textlink="">
      <xdr:nvSpPr>
        <xdr:cNvPr id="17" name="CustomShape 1"/>
        <xdr:cNvSpPr/>
      </xdr:nvSpPr>
      <xdr:spPr>
        <a:xfrm>
          <a:off x="933285" y="11010765"/>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199860</xdr:colOff>
      <xdr:row>57</xdr:row>
      <xdr:rowOff>47430</xdr:rowOff>
    </xdr:from>
    <xdr:to>
      <xdr:col>1</xdr:col>
      <xdr:colOff>713580</xdr:colOff>
      <xdr:row>59</xdr:row>
      <xdr:rowOff>170460</xdr:rowOff>
    </xdr:to>
    <xdr:sp macro="" textlink="">
      <xdr:nvSpPr>
        <xdr:cNvPr id="18" name="CustomShape 1"/>
        <xdr:cNvSpPr/>
      </xdr:nvSpPr>
      <xdr:spPr>
        <a:xfrm>
          <a:off x="961860" y="11648880"/>
          <a:ext cx="513720" cy="56118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147109</xdr:colOff>
      <xdr:row>0</xdr:row>
      <xdr:rowOff>0</xdr:rowOff>
    </xdr:from>
    <xdr:to>
      <xdr:col>10</xdr:col>
      <xdr:colOff>825500</xdr:colOff>
      <xdr:row>2</xdr:row>
      <xdr:rowOff>148166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34172" y="0"/>
          <a:ext cx="1773766" cy="529166"/>
        </a:xfrm>
        <a:prstGeom prst="rect">
          <a:avLst/>
        </a:prstGeom>
      </xdr:spPr>
    </xdr:pic>
    <xdr:clientData/>
  </xdr:twoCellAnchor>
  <xdr:twoCellAnchor editAs="oneCell">
    <xdr:from>
      <xdr:col>0</xdr:col>
      <xdr:colOff>142875</xdr:colOff>
      <xdr:row>0</xdr:row>
      <xdr:rowOff>0</xdr:rowOff>
    </xdr:from>
    <xdr:to>
      <xdr:col>0</xdr:col>
      <xdr:colOff>723900</xdr:colOff>
      <xdr:row>3</xdr:row>
      <xdr:rowOff>19738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0"/>
          <a:ext cx="581025" cy="591238"/>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7"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769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127000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10358" y="0"/>
          <a:ext cx="1867444" cy="529167"/>
        </a:xfrm>
        <a:prstGeom prst="rect">
          <a:avLst/>
        </a:prstGeom>
      </xdr:spPr>
    </xdr:pic>
    <xdr:clientData/>
  </xdr:twoCellAnchor>
  <xdr:twoCellAnchor editAs="oneCell">
    <xdr:from>
      <xdr:col>0</xdr:col>
      <xdr:colOff>15875</xdr:colOff>
      <xdr:row>0</xdr:row>
      <xdr:rowOff>0</xdr:rowOff>
    </xdr:from>
    <xdr:to>
      <xdr:col>0</xdr:col>
      <xdr:colOff>596900</xdr:colOff>
      <xdr:row>3</xdr:row>
      <xdr:rowOff>19738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22988"/>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137583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341416" y="31750"/>
          <a:ext cx="1598084" cy="508000"/>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48313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68425" y="28575"/>
          <a:ext cx="581025" cy="5912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146050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06125" y="0"/>
          <a:ext cx="1863210" cy="527050"/>
        </a:xfrm>
        <a:prstGeom prst="rect">
          <a:avLst/>
        </a:prstGeom>
      </xdr:spPr>
    </xdr:pic>
    <xdr:clientData/>
  </xdr:twoCellAnchor>
  <xdr:twoCellAnchor editAs="oneCell">
    <xdr:from>
      <xdr:col>0</xdr:col>
      <xdr:colOff>15875</xdr:colOff>
      <xdr:row>0</xdr:row>
      <xdr:rowOff>0</xdr:rowOff>
    </xdr:from>
    <xdr:to>
      <xdr:col>0</xdr:col>
      <xdr:colOff>596900</xdr:colOff>
      <xdr:row>3</xdr:row>
      <xdr:rowOff>48313</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19813"/>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156633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330833" y="31750"/>
          <a:ext cx="1598084" cy="505883"/>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76888</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25425" y="28575"/>
          <a:ext cx="581025" cy="6198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PDI%20CONSOLIDADO%20VICE%20ADTIVA%20(Consolidado%203trimest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 val="Hoja1"/>
    </sheetNames>
    <sheetDataSet>
      <sheetData sheetId="0"/>
      <sheetData sheetId="1"/>
      <sheetData sheetId="2"/>
      <sheetData sheetId="3"/>
      <sheetData sheetId="4"/>
      <sheetData sheetId="5"/>
      <sheetData sheetId="6">
        <row r="125">
          <cell r="C125" t="str">
            <v>SA-PY 1.1</v>
          </cell>
          <cell r="E125">
            <v>510</v>
          </cell>
        </row>
        <row r="126">
          <cell r="C126" t="str">
            <v>SA-PY1.2</v>
          </cell>
          <cell r="D126" t="str">
            <v>Realización de dos eventos para la socialización del Proyecto de actualización del Manual de Convivencia Estudiantíl. Proceso Acreditación.</v>
          </cell>
          <cell r="E126">
            <v>510</v>
          </cell>
        </row>
        <row r="127">
          <cell r="C127" t="str">
            <v>SA-PY1.3</v>
          </cell>
          <cell r="D127" t="str">
            <v>Realización de dos eventos para la socialización del Proyecto del Estatuto Docente. Proceso Acreditación.</v>
          </cell>
          <cell r="E127">
            <v>510</v>
          </cell>
        </row>
        <row r="128">
          <cell r="C128" t="str">
            <v>SA-PY2a.1</v>
          </cell>
          <cell r="D128" t="str">
            <v>Construcción de infraestructura física en todas las Sedes.</v>
          </cell>
          <cell r="E128">
            <v>111</v>
          </cell>
        </row>
        <row r="129">
          <cell r="C129" t="str">
            <v>SA-PY2a.2</v>
          </cell>
          <cell r="D129" t="str">
            <v>Adecuaciones, mantenimientos y mejoras en infraestructura de todas las sedes.</v>
          </cell>
          <cell r="E129">
            <v>111</v>
          </cell>
        </row>
        <row r="130">
          <cell r="C130" t="str">
            <v>SA-PY2a.3</v>
          </cell>
          <cell r="D130" t="str">
            <v>Avalúos, estudios y diseños de obras civiles varias.</v>
          </cell>
          <cell r="E130">
            <v>111</v>
          </cell>
          <cell r="I130">
            <v>0</v>
          </cell>
        </row>
        <row r="131">
          <cell r="C131" t="str">
            <v>SA-PY2b.1</v>
          </cell>
          <cell r="D131" t="str">
            <v>Dotación de equipos, accesorios, reactivos e insumos para  laboratorios de todas las Sedes.</v>
          </cell>
          <cell r="E131">
            <v>211</v>
          </cell>
        </row>
        <row r="132">
          <cell r="C132" t="str">
            <v>SA-PY2b.2</v>
          </cell>
          <cell r="D132" t="str">
            <v>Dotación de muebles y equipos de oficinas para todas las Sedes.</v>
          </cell>
          <cell r="E132">
            <v>211</v>
          </cell>
        </row>
        <row r="133">
          <cell r="C133" t="str">
            <v>SA-PY2b.3</v>
          </cell>
          <cell r="D133" t="str">
            <v>Adquisición bibliografía.</v>
          </cell>
          <cell r="E133">
            <v>211</v>
          </cell>
        </row>
        <row r="134">
          <cell r="C134" t="str">
            <v>SA-PY2b.4</v>
          </cell>
          <cell r="D134" t="str">
            <v xml:space="preserve"> Mantenimiento de Equipos de Laboratorio,  Muebles, accesorios y equipos de Oficina de todas las sedes.</v>
          </cell>
          <cell r="E134">
            <v>211</v>
          </cell>
        </row>
        <row r="135">
          <cell r="C135" t="str">
            <v>SA-PY2b.5</v>
          </cell>
          <cell r="D135" t="str">
            <v>Dotación de elementos de aseo y cafetería.</v>
          </cell>
          <cell r="E135">
            <v>211</v>
          </cell>
        </row>
        <row r="136">
          <cell r="C136" t="str">
            <v>SA-PY2b.6</v>
          </cell>
          <cell r="D136" t="str">
            <v>Dotación, renovación de Software y licencias.</v>
          </cell>
          <cell r="E136">
            <v>211</v>
          </cell>
        </row>
        <row r="137">
          <cell r="C137" t="str">
            <v>SA-PY2b.7</v>
          </cell>
          <cell r="D137" t="str">
            <v>Contratación personal para mantenimiento CTIC.</v>
          </cell>
          <cell r="E137">
            <v>211</v>
          </cell>
        </row>
        <row r="138">
          <cell r="C138" t="str">
            <v>SA-PY2c.1</v>
          </cell>
          <cell r="D138" t="str">
            <v xml:space="preserve">Implementación  plataforma LCMS en la Usco para aumentar la tasa de cobertura bruta en la educación superior en el Departamento del Huila”, </v>
          </cell>
          <cell r="E138" t="str">
            <v>520-2</v>
          </cell>
        </row>
        <row r="139">
          <cell r="C139" t="str">
            <v>SA-PY3.1</v>
          </cell>
          <cell r="D139" t="str">
            <v>Desarrollo de las actividades Gestión Ambiental y  vinculación personal del Proyecto.</v>
          </cell>
          <cell r="E139">
            <v>510</v>
          </cell>
        </row>
        <row r="140">
          <cell r="C140" t="str">
            <v>SA-PY3.2</v>
          </cell>
          <cell r="D140" t="str">
            <v>Actualización y desarrollo del Sistema de Gestión de Calidad con el Plan de Desarrollo y vinculación personal del Proyecto.</v>
          </cell>
          <cell r="E140">
            <v>510</v>
          </cell>
        </row>
        <row r="141">
          <cell r="C141" t="str">
            <v>SA-PY3.3</v>
          </cell>
          <cell r="D141" t="str">
            <v>Afiliación y Auditoría de seguimiento de la Certificación ISO 9001:2008 NTCGP 1000:2009.</v>
          </cell>
          <cell r="E141">
            <v>510</v>
          </cell>
        </row>
        <row r="142">
          <cell r="C142" t="str">
            <v>SA-PY3.4</v>
          </cell>
          <cell r="D142" t="str">
            <v xml:space="preserve"> Gestión de la estructura academico-administrativa y financiera.</v>
          </cell>
          <cell r="E142">
            <v>510</v>
          </cell>
        </row>
        <row r="143">
          <cell r="C143" t="str">
            <v>SA-PY5.1</v>
          </cell>
          <cell r="D143" t="str">
            <v>Elaboración de estudio de factibilidad ténico-financiero de la modernización académico administrativa.</v>
          </cell>
          <cell r="E143">
            <v>510</v>
          </cell>
          <cell r="I143">
            <v>50000000</v>
          </cell>
        </row>
        <row r="144">
          <cell r="C144" t="str">
            <v>SA-PY7.1</v>
          </cell>
          <cell r="D144" t="str">
            <v>Ejecución Plan de Capacitación para el personal Administrativo y de Trabajadores Oficiales.</v>
          </cell>
          <cell r="E144">
            <v>310</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63"/>
  <sheetViews>
    <sheetView workbookViewId="0">
      <selection activeCell="G11" sqref="G11"/>
    </sheetView>
  </sheetViews>
  <sheetFormatPr baseColWidth="10" defaultRowHeight="15" x14ac:dyDescent="0.25"/>
  <cols>
    <col min="2" max="2" width="14.28515625" customWidth="1"/>
    <col min="3" max="3" width="21" customWidth="1"/>
    <col min="4" max="4" width="18.28515625" customWidth="1"/>
  </cols>
  <sheetData>
    <row r="4" spans="2:4" ht="15.75" x14ac:dyDescent="0.25">
      <c r="B4" s="112" t="s">
        <v>415</v>
      </c>
      <c r="C4" s="112" t="s">
        <v>416</v>
      </c>
      <c r="D4" s="112" t="s">
        <v>417</v>
      </c>
    </row>
    <row r="5" spans="2:4" x14ac:dyDescent="0.25">
      <c r="B5" s="174"/>
      <c r="C5" s="181" t="s">
        <v>418</v>
      </c>
      <c r="D5" s="177" t="s">
        <v>419</v>
      </c>
    </row>
    <row r="6" spans="2:4" x14ac:dyDescent="0.25">
      <c r="B6" s="175"/>
      <c r="C6" s="181"/>
      <c r="D6" s="178"/>
    </row>
    <row r="7" spans="2:4" x14ac:dyDescent="0.25">
      <c r="B7" s="176"/>
      <c r="C7" s="181"/>
      <c r="D7" s="179"/>
    </row>
    <row r="8" spans="2:4" x14ac:dyDescent="0.25">
      <c r="B8" s="174"/>
      <c r="C8" s="180" t="s">
        <v>420</v>
      </c>
      <c r="D8" s="177" t="s">
        <v>421</v>
      </c>
    </row>
    <row r="9" spans="2:4" x14ac:dyDescent="0.25">
      <c r="B9" s="175"/>
      <c r="C9" s="180"/>
      <c r="D9" s="178"/>
    </row>
    <row r="10" spans="2:4" x14ac:dyDescent="0.25">
      <c r="B10" s="176"/>
      <c r="C10" s="180"/>
      <c r="D10" s="179"/>
    </row>
    <row r="11" spans="2:4" ht="21.75" customHeight="1" x14ac:dyDescent="0.25">
      <c r="B11" s="174"/>
      <c r="C11" s="177" t="s">
        <v>422</v>
      </c>
      <c r="D11" s="177" t="s">
        <v>423</v>
      </c>
    </row>
    <row r="12" spans="2:4" ht="21.75" customHeight="1" x14ac:dyDescent="0.25">
      <c r="B12" s="175"/>
      <c r="C12" s="178"/>
      <c r="D12" s="178"/>
    </row>
    <row r="13" spans="2:4" ht="21.75" customHeight="1" x14ac:dyDescent="0.25">
      <c r="B13" s="176"/>
      <c r="C13" s="179"/>
      <c r="D13" s="179"/>
    </row>
    <row r="14" spans="2:4" ht="21" customHeight="1" x14ac:dyDescent="0.25">
      <c r="B14" s="174"/>
      <c r="C14" s="180" t="s">
        <v>424</v>
      </c>
      <c r="D14" s="177" t="s">
        <v>425</v>
      </c>
    </row>
    <row r="15" spans="2:4" ht="21" customHeight="1" x14ac:dyDescent="0.25">
      <c r="B15" s="175"/>
      <c r="C15" s="180"/>
      <c r="D15" s="178"/>
    </row>
    <row r="16" spans="2:4" ht="21" customHeight="1" x14ac:dyDescent="0.25">
      <c r="B16" s="176"/>
      <c r="C16" s="180"/>
      <c r="D16" s="179"/>
    </row>
    <row r="18" spans="2:4" ht="15.75" x14ac:dyDescent="0.25">
      <c r="B18" s="112" t="s">
        <v>415</v>
      </c>
      <c r="C18" s="112" t="s">
        <v>416</v>
      </c>
      <c r="D18" s="112" t="s">
        <v>417</v>
      </c>
    </row>
    <row r="19" spans="2:4" x14ac:dyDescent="0.25">
      <c r="B19" s="174"/>
      <c r="C19" s="181" t="s">
        <v>445</v>
      </c>
      <c r="D19" s="177" t="s">
        <v>419</v>
      </c>
    </row>
    <row r="20" spans="2:4" x14ac:dyDescent="0.25">
      <c r="B20" s="175"/>
      <c r="C20" s="181"/>
      <c r="D20" s="178"/>
    </row>
    <row r="21" spans="2:4" x14ac:dyDescent="0.25">
      <c r="B21" s="176"/>
      <c r="C21" s="181"/>
      <c r="D21" s="179"/>
    </row>
    <row r="22" spans="2:4" x14ac:dyDescent="0.25">
      <c r="B22" s="174"/>
      <c r="C22" s="180" t="s">
        <v>446</v>
      </c>
      <c r="D22" s="177" t="s">
        <v>421</v>
      </c>
    </row>
    <row r="23" spans="2:4" x14ac:dyDescent="0.25">
      <c r="B23" s="175"/>
      <c r="C23" s="180"/>
      <c r="D23" s="178"/>
    </row>
    <row r="24" spans="2:4" x14ac:dyDescent="0.25">
      <c r="B24" s="176"/>
      <c r="C24" s="180"/>
      <c r="D24" s="179"/>
    </row>
    <row r="25" spans="2:4" x14ac:dyDescent="0.25">
      <c r="B25" s="174"/>
      <c r="C25" s="177" t="s">
        <v>447</v>
      </c>
      <c r="D25" s="177" t="s">
        <v>423</v>
      </c>
    </row>
    <row r="26" spans="2:4" x14ac:dyDescent="0.25">
      <c r="B26" s="175"/>
      <c r="C26" s="178"/>
      <c r="D26" s="178"/>
    </row>
    <row r="27" spans="2:4" x14ac:dyDescent="0.25">
      <c r="B27" s="176"/>
      <c r="C27" s="179"/>
      <c r="D27" s="179"/>
    </row>
    <row r="28" spans="2:4" x14ac:dyDescent="0.25">
      <c r="B28" s="174"/>
      <c r="C28" s="180" t="s">
        <v>448</v>
      </c>
      <c r="D28" s="177" t="s">
        <v>425</v>
      </c>
    </row>
    <row r="29" spans="2:4" x14ac:dyDescent="0.25">
      <c r="B29" s="175"/>
      <c r="C29" s="180"/>
      <c r="D29" s="178"/>
    </row>
    <row r="30" spans="2:4" x14ac:dyDescent="0.25">
      <c r="B30" s="176"/>
      <c r="C30" s="180"/>
      <c r="D30" s="179"/>
    </row>
    <row r="33" spans="2:4" ht="15.75" x14ac:dyDescent="0.25">
      <c r="B33" s="112" t="s">
        <v>415</v>
      </c>
      <c r="C33" s="112" t="s">
        <v>416</v>
      </c>
      <c r="D33" s="112" t="s">
        <v>417</v>
      </c>
    </row>
    <row r="34" spans="2:4" x14ac:dyDescent="0.25">
      <c r="B34" s="174"/>
      <c r="C34" s="182" t="s">
        <v>449</v>
      </c>
      <c r="D34" s="177" t="s">
        <v>419</v>
      </c>
    </row>
    <row r="35" spans="2:4" x14ac:dyDescent="0.25">
      <c r="B35" s="175"/>
      <c r="C35" s="182"/>
      <c r="D35" s="178"/>
    </row>
    <row r="36" spans="2:4" x14ac:dyDescent="0.25">
      <c r="B36" s="176"/>
      <c r="C36" s="182"/>
      <c r="D36" s="179"/>
    </row>
    <row r="37" spans="2:4" x14ac:dyDescent="0.25">
      <c r="B37" s="174"/>
      <c r="C37" s="183" t="s">
        <v>450</v>
      </c>
      <c r="D37" s="177" t="s">
        <v>421</v>
      </c>
    </row>
    <row r="38" spans="2:4" x14ac:dyDescent="0.25">
      <c r="B38" s="175"/>
      <c r="C38" s="183"/>
      <c r="D38" s="178"/>
    </row>
    <row r="39" spans="2:4" x14ac:dyDescent="0.25">
      <c r="B39" s="176"/>
      <c r="C39" s="183"/>
      <c r="D39" s="179"/>
    </row>
    <row r="40" spans="2:4" x14ac:dyDescent="0.25">
      <c r="B40" s="174"/>
      <c r="C40" s="183" t="s">
        <v>451</v>
      </c>
      <c r="D40" s="177" t="s">
        <v>423</v>
      </c>
    </row>
    <row r="41" spans="2:4" x14ac:dyDescent="0.25">
      <c r="B41" s="175"/>
      <c r="C41" s="183"/>
      <c r="D41" s="178"/>
    </row>
    <row r="42" spans="2:4" x14ac:dyDescent="0.25">
      <c r="B42" s="176"/>
      <c r="C42" s="183"/>
      <c r="D42" s="179"/>
    </row>
    <row r="43" spans="2:4" x14ac:dyDescent="0.25">
      <c r="B43" s="174"/>
      <c r="C43" s="183" t="s">
        <v>452</v>
      </c>
      <c r="D43" s="177" t="s">
        <v>425</v>
      </c>
    </row>
    <row r="44" spans="2:4" x14ac:dyDescent="0.25">
      <c r="B44" s="175"/>
      <c r="C44" s="183"/>
      <c r="D44" s="178"/>
    </row>
    <row r="45" spans="2:4" x14ac:dyDescent="0.25">
      <c r="B45" s="176"/>
      <c r="C45" s="183"/>
      <c r="D45" s="179"/>
    </row>
    <row r="48" spans="2:4" x14ac:dyDescent="0.25">
      <c r="B48" s="135" t="s">
        <v>415</v>
      </c>
      <c r="C48" s="135" t="s">
        <v>416</v>
      </c>
      <c r="D48" s="135" t="s">
        <v>417</v>
      </c>
    </row>
    <row r="49" spans="2:4" x14ac:dyDescent="0.25">
      <c r="B49" s="182"/>
      <c r="C49" s="182" t="s">
        <v>453</v>
      </c>
      <c r="D49" s="183" t="s">
        <v>419</v>
      </c>
    </row>
    <row r="50" spans="2:4" x14ac:dyDescent="0.25">
      <c r="B50" s="182"/>
      <c r="C50" s="182"/>
      <c r="D50" s="183"/>
    </row>
    <row r="51" spans="2:4" x14ac:dyDescent="0.25">
      <c r="B51" s="182"/>
      <c r="C51" s="182"/>
      <c r="D51" s="183"/>
    </row>
    <row r="52" spans="2:4" ht="18.75" customHeight="1" x14ac:dyDescent="0.25">
      <c r="B52" s="182"/>
      <c r="C52" s="183" t="s">
        <v>454</v>
      </c>
      <c r="D52" s="183" t="s">
        <v>421</v>
      </c>
    </row>
    <row r="53" spans="2:4" ht="18.75" customHeight="1" x14ac:dyDescent="0.25">
      <c r="B53" s="182"/>
      <c r="C53" s="183"/>
      <c r="D53" s="183"/>
    </row>
    <row r="54" spans="2:4" ht="18.75" customHeight="1" x14ac:dyDescent="0.25">
      <c r="B54" s="182"/>
      <c r="C54" s="183"/>
      <c r="D54" s="183"/>
    </row>
    <row r="55" spans="2:4" ht="17.25" customHeight="1" x14ac:dyDescent="0.25">
      <c r="B55" s="182"/>
      <c r="C55" s="183" t="s">
        <v>455</v>
      </c>
      <c r="D55" s="183" t="s">
        <v>423</v>
      </c>
    </row>
    <row r="56" spans="2:4" ht="17.25" customHeight="1" x14ac:dyDescent="0.25">
      <c r="B56" s="182"/>
      <c r="C56" s="183"/>
      <c r="D56" s="183"/>
    </row>
    <row r="57" spans="2:4" ht="17.25" customHeight="1" x14ac:dyDescent="0.25">
      <c r="B57" s="182"/>
      <c r="C57" s="183"/>
      <c r="D57" s="183"/>
    </row>
    <row r="58" spans="2:4" ht="17.25" customHeight="1" x14ac:dyDescent="0.25">
      <c r="B58" s="182"/>
      <c r="C58" s="183" t="s">
        <v>456</v>
      </c>
      <c r="D58" s="183" t="s">
        <v>425</v>
      </c>
    </row>
    <row r="59" spans="2:4" ht="17.25" customHeight="1" x14ac:dyDescent="0.25">
      <c r="B59" s="182"/>
      <c r="C59" s="183"/>
      <c r="D59" s="183"/>
    </row>
    <row r="60" spans="2:4" ht="17.25" customHeight="1" x14ac:dyDescent="0.25">
      <c r="B60" s="182"/>
      <c r="C60" s="183"/>
      <c r="D60" s="183"/>
    </row>
    <row r="61" spans="2:4" ht="18.75" customHeight="1" x14ac:dyDescent="0.25">
      <c r="B61" s="182"/>
      <c r="C61" s="182" t="s">
        <v>457</v>
      </c>
      <c r="D61" s="183" t="s">
        <v>458</v>
      </c>
    </row>
    <row r="62" spans="2:4" ht="18.75" customHeight="1" x14ac:dyDescent="0.25">
      <c r="B62" s="182"/>
      <c r="C62" s="182"/>
      <c r="D62" s="183"/>
    </row>
    <row r="63" spans="2:4" ht="18.75" customHeight="1" x14ac:dyDescent="0.25">
      <c r="B63" s="182"/>
      <c r="C63" s="182"/>
      <c r="D63" s="183"/>
    </row>
  </sheetData>
  <mergeCells count="51">
    <mergeCell ref="B61:B63"/>
    <mergeCell ref="C61:C63"/>
    <mergeCell ref="D61:D63"/>
    <mergeCell ref="B55:B57"/>
    <mergeCell ref="C55:C57"/>
    <mergeCell ref="D55:D57"/>
    <mergeCell ref="B58:B60"/>
    <mergeCell ref="C58:C60"/>
    <mergeCell ref="D58:D60"/>
    <mergeCell ref="B49:B51"/>
    <mergeCell ref="C49:C51"/>
    <mergeCell ref="D49:D51"/>
    <mergeCell ref="B52:B54"/>
    <mergeCell ref="C52:C54"/>
    <mergeCell ref="D52:D54"/>
    <mergeCell ref="B40:B42"/>
    <mergeCell ref="C40:C42"/>
    <mergeCell ref="D40:D42"/>
    <mergeCell ref="B43:B45"/>
    <mergeCell ref="C43:C45"/>
    <mergeCell ref="D43:D45"/>
    <mergeCell ref="B34:B36"/>
    <mergeCell ref="C34:C36"/>
    <mergeCell ref="D34:D36"/>
    <mergeCell ref="B37:B39"/>
    <mergeCell ref="C37:C39"/>
    <mergeCell ref="D37:D39"/>
    <mergeCell ref="B25:B27"/>
    <mergeCell ref="C25:C27"/>
    <mergeCell ref="D25:D27"/>
    <mergeCell ref="B28:B30"/>
    <mergeCell ref="C28:C30"/>
    <mergeCell ref="D28:D30"/>
    <mergeCell ref="B19:B21"/>
    <mergeCell ref="C19:C21"/>
    <mergeCell ref="D19:D21"/>
    <mergeCell ref="B22:B24"/>
    <mergeCell ref="C22:C24"/>
    <mergeCell ref="D22:D24"/>
    <mergeCell ref="B5:B7"/>
    <mergeCell ref="C5:C7"/>
    <mergeCell ref="D5:D7"/>
    <mergeCell ref="B8:B10"/>
    <mergeCell ref="C8:C10"/>
    <mergeCell ref="D8:D10"/>
    <mergeCell ref="B11:B13"/>
    <mergeCell ref="C11:C13"/>
    <mergeCell ref="D11:D13"/>
    <mergeCell ref="B14:B16"/>
    <mergeCell ref="C14:C16"/>
    <mergeCell ref="D14:D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V32"/>
  <sheetViews>
    <sheetView showGridLines="0" tabSelected="1" zoomScale="90" zoomScaleNormal="90" zoomScalePageLayoutView="50" workbookViewId="0">
      <pane xSplit="3" ySplit="7" topLeftCell="N8" activePane="bottomRight" state="frozen"/>
      <selection activeCell="A4" sqref="A4:A25"/>
      <selection pane="topRight" activeCell="A4" sqref="A4:A25"/>
      <selection pane="bottomLeft" activeCell="A4" sqref="A4:A25"/>
      <selection pane="bottomRight" activeCell="X19" sqref="X19"/>
    </sheetView>
  </sheetViews>
  <sheetFormatPr baseColWidth="10" defaultRowHeight="15" x14ac:dyDescent="0.25"/>
  <cols>
    <col min="1" max="1" width="12.28515625"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11" width="14.28515625" customWidth="1"/>
    <col min="12" max="13" width="11.42578125" customWidth="1"/>
    <col min="14" max="14" width="14.42578125" customWidth="1"/>
    <col min="15" max="17" width="11.42578125" customWidth="1"/>
    <col min="18" max="18" width="15.42578125" customWidth="1"/>
    <col min="20" max="20" width="18.42578125" customWidth="1"/>
    <col min="21" max="21" width="16.5703125" customWidth="1"/>
    <col min="22" max="22" width="85.28515625" customWidth="1"/>
  </cols>
  <sheetData>
    <row r="1" spans="1:22" ht="15.75" x14ac:dyDescent="0.25">
      <c r="A1" s="192"/>
      <c r="B1" s="193" t="s">
        <v>343</v>
      </c>
      <c r="C1" s="193"/>
      <c r="D1" s="193"/>
      <c r="E1" s="193"/>
      <c r="F1" s="193"/>
      <c r="G1" s="193"/>
      <c r="H1" s="193"/>
      <c r="I1" s="193"/>
      <c r="J1" s="192"/>
      <c r="K1" s="192"/>
      <c r="L1" s="141"/>
      <c r="M1" s="141"/>
      <c r="N1" s="141"/>
      <c r="O1" s="141"/>
      <c r="P1" s="141"/>
      <c r="Q1" s="141"/>
      <c r="R1" s="141"/>
      <c r="S1" s="141"/>
      <c r="T1" s="141"/>
      <c r="U1" s="141"/>
      <c r="V1" s="192"/>
    </row>
    <row r="2" spans="1:22" ht="15.75" x14ac:dyDescent="0.25">
      <c r="A2" s="192"/>
      <c r="B2" s="193" t="s">
        <v>344</v>
      </c>
      <c r="C2" s="193"/>
      <c r="D2" s="193"/>
      <c r="E2" s="193"/>
      <c r="F2" s="193"/>
      <c r="G2" s="193"/>
      <c r="H2" s="193"/>
      <c r="I2" s="193"/>
      <c r="J2" s="192"/>
      <c r="K2" s="192"/>
      <c r="L2" s="141"/>
      <c r="M2" s="141"/>
      <c r="N2" s="141"/>
      <c r="O2" s="141"/>
      <c r="P2" s="141"/>
      <c r="Q2" s="141"/>
      <c r="R2" s="141"/>
      <c r="S2" s="141"/>
      <c r="T2" s="141"/>
      <c r="U2" s="141"/>
      <c r="V2" s="192"/>
    </row>
    <row r="3" spans="1:22" ht="15.75" x14ac:dyDescent="0.25">
      <c r="A3" s="192"/>
      <c r="B3" s="194" t="s">
        <v>345</v>
      </c>
      <c r="C3" s="194"/>
      <c r="D3" s="194"/>
      <c r="E3" s="194"/>
      <c r="F3" s="194"/>
      <c r="G3" s="194"/>
      <c r="H3" s="194"/>
      <c r="I3" s="194"/>
      <c r="J3" s="192"/>
      <c r="K3" s="192"/>
      <c r="L3" s="141"/>
      <c r="M3" s="141"/>
      <c r="N3" s="141"/>
      <c r="O3" s="141"/>
      <c r="P3" s="141"/>
      <c r="Q3" s="141"/>
      <c r="R3" s="141"/>
      <c r="S3" s="141"/>
      <c r="T3" s="141"/>
      <c r="U3" s="141"/>
      <c r="V3" s="192"/>
    </row>
    <row r="4" spans="1:22" ht="15.75" x14ac:dyDescent="0.25">
      <c r="A4" s="142" t="s">
        <v>346</v>
      </c>
      <c r="B4" s="203" t="s">
        <v>347</v>
      </c>
      <c r="C4" s="203"/>
      <c r="D4" s="142" t="s">
        <v>348</v>
      </c>
      <c r="E4" s="203">
        <v>1</v>
      </c>
      <c r="F4" s="203"/>
      <c r="G4" s="193" t="s">
        <v>349</v>
      </c>
      <c r="H4" s="193"/>
      <c r="I4" s="194">
        <v>2016</v>
      </c>
      <c r="J4" s="194"/>
      <c r="K4" s="194"/>
      <c r="L4" s="143"/>
      <c r="M4" s="143"/>
      <c r="N4" s="143"/>
      <c r="O4" s="143"/>
      <c r="P4" s="143"/>
      <c r="Q4" s="143"/>
      <c r="R4" s="143"/>
      <c r="S4" s="143"/>
      <c r="T4" s="143"/>
      <c r="U4" s="143"/>
      <c r="V4" s="143"/>
    </row>
    <row r="5" spans="1:22" ht="15" customHeight="1" x14ac:dyDescent="0.25">
      <c r="A5" s="195" t="s">
        <v>350</v>
      </c>
      <c r="B5" s="196"/>
      <c r="C5" s="197" t="s">
        <v>351</v>
      </c>
      <c r="D5" s="198"/>
      <c r="E5" s="199"/>
      <c r="F5" s="200"/>
      <c r="G5" s="201"/>
      <c r="H5" s="202"/>
      <c r="I5" s="215" t="s">
        <v>0</v>
      </c>
      <c r="J5" s="217" t="s">
        <v>1</v>
      </c>
      <c r="K5" s="217" t="s">
        <v>2</v>
      </c>
      <c r="L5" s="206" t="s">
        <v>3</v>
      </c>
      <c r="M5" s="206"/>
      <c r="N5" s="206"/>
      <c r="O5" s="206"/>
      <c r="P5" s="206"/>
      <c r="Q5" s="206"/>
      <c r="R5" s="206" t="s">
        <v>4</v>
      </c>
      <c r="S5" s="204" t="s">
        <v>5</v>
      </c>
      <c r="T5" s="205" t="s">
        <v>6</v>
      </c>
      <c r="U5" s="204" t="s">
        <v>7</v>
      </c>
      <c r="V5" s="207" t="s">
        <v>8</v>
      </c>
    </row>
    <row r="6" spans="1:22" ht="28.5" customHeight="1" x14ac:dyDescent="0.25">
      <c r="A6" s="208" t="s">
        <v>9</v>
      </c>
      <c r="B6" s="208" t="s">
        <v>10</v>
      </c>
      <c r="C6" s="209" t="s">
        <v>11</v>
      </c>
      <c r="D6" s="208" t="s">
        <v>12</v>
      </c>
      <c r="E6" s="211" t="s">
        <v>13</v>
      </c>
      <c r="F6" s="213" t="s">
        <v>14</v>
      </c>
      <c r="G6" s="213" t="s">
        <v>15</v>
      </c>
      <c r="H6" s="213" t="s">
        <v>16</v>
      </c>
      <c r="I6" s="216"/>
      <c r="J6" s="217"/>
      <c r="K6" s="217"/>
      <c r="L6" s="206" t="s">
        <v>459</v>
      </c>
      <c r="M6" s="206"/>
      <c r="N6" s="206" t="s">
        <v>460</v>
      </c>
      <c r="O6" s="206"/>
      <c r="P6" s="206" t="s">
        <v>461</v>
      </c>
      <c r="Q6" s="206"/>
      <c r="R6" s="206"/>
      <c r="S6" s="204"/>
      <c r="T6" s="205"/>
      <c r="U6" s="204"/>
      <c r="V6" s="207"/>
    </row>
    <row r="7" spans="1:22" ht="23.25" customHeight="1" x14ac:dyDescent="0.25">
      <c r="A7" s="208"/>
      <c r="B7" s="208"/>
      <c r="C7" s="210"/>
      <c r="D7" s="208"/>
      <c r="E7" s="212"/>
      <c r="F7" s="214"/>
      <c r="G7" s="214"/>
      <c r="H7" s="214"/>
      <c r="I7" s="219" t="s">
        <v>17</v>
      </c>
      <c r="J7" s="220"/>
      <c r="K7" s="221"/>
      <c r="L7" s="144" t="s">
        <v>18</v>
      </c>
      <c r="M7" s="144" t="s">
        <v>19</v>
      </c>
      <c r="N7" s="144" t="s">
        <v>18</v>
      </c>
      <c r="O7" s="144" t="s">
        <v>19</v>
      </c>
      <c r="P7" s="144" t="s">
        <v>18</v>
      </c>
      <c r="Q7" s="144" t="s">
        <v>19</v>
      </c>
      <c r="R7" s="206"/>
      <c r="S7" s="218" t="s">
        <v>20</v>
      </c>
      <c r="T7" s="218"/>
      <c r="U7" s="218"/>
      <c r="V7" s="207"/>
    </row>
    <row r="8" spans="1:22" ht="57" customHeight="1" x14ac:dyDescent="0.25">
      <c r="A8" s="185" t="s">
        <v>282</v>
      </c>
      <c r="B8" s="187" t="s">
        <v>462</v>
      </c>
      <c r="C8" s="157" t="str">
        <f>[1]SEGUIMIENTO!C125</f>
        <v>SA-PY 1.1</v>
      </c>
      <c r="D8" s="158" t="s">
        <v>463</v>
      </c>
      <c r="E8" s="70">
        <f>[1]SEGUIMIENTO!E125</f>
        <v>510</v>
      </c>
      <c r="F8" s="147" t="s">
        <v>464</v>
      </c>
      <c r="G8" s="159">
        <v>7.0000000000000007E-2</v>
      </c>
      <c r="H8" s="147" t="s">
        <v>465</v>
      </c>
      <c r="I8" s="151">
        <v>1500000</v>
      </c>
      <c r="J8" s="152">
        <v>0</v>
      </c>
      <c r="K8" s="108">
        <f>I8-J8</f>
        <v>1500000</v>
      </c>
      <c r="L8" s="108">
        <v>0</v>
      </c>
      <c r="M8" s="160">
        <f>IFERROR((L8/G8),0)</f>
        <v>0</v>
      </c>
      <c r="N8" s="108">
        <v>0</v>
      </c>
      <c r="O8" s="160">
        <f>IFERROR((N8/G8),0)</f>
        <v>0</v>
      </c>
      <c r="P8" s="108">
        <v>0</v>
      </c>
      <c r="Q8" s="160">
        <f>IFERROR((P8/G8),0)</f>
        <v>0</v>
      </c>
      <c r="R8" s="108">
        <f>L8+N8+P8</f>
        <v>0</v>
      </c>
      <c r="S8" s="149">
        <f>IFERROR((J8/I8),0)</f>
        <v>0</v>
      </c>
      <c r="T8" s="149">
        <f>L8+N8+P8</f>
        <v>0</v>
      </c>
      <c r="U8" s="149">
        <f>IFERROR((S8+T8)/2,0)</f>
        <v>0</v>
      </c>
      <c r="V8" s="25"/>
    </row>
    <row r="9" spans="1:22" ht="52.5" customHeight="1" x14ac:dyDescent="0.25">
      <c r="A9" s="185"/>
      <c r="B9" s="187"/>
      <c r="C9" s="157" t="str">
        <f>[1]SEGUIMIENTO!C126</f>
        <v>SA-PY1.2</v>
      </c>
      <c r="D9" s="161" t="str">
        <f>[1]SEGUIMIENTO!D126</f>
        <v>Realización de dos eventos para la socialización del Proyecto de actualización del Manual de Convivencia Estudiantíl. Proceso Acreditación.</v>
      </c>
      <c r="E9" s="70">
        <f>[1]SEGUIMIENTO!E126</f>
        <v>510</v>
      </c>
      <c r="F9" s="156" t="s">
        <v>289</v>
      </c>
      <c r="G9" s="156">
        <v>2</v>
      </c>
      <c r="H9" s="147" t="s">
        <v>466</v>
      </c>
      <c r="I9" s="151">
        <v>1000000</v>
      </c>
      <c r="J9" s="102">
        <v>0</v>
      </c>
      <c r="K9" s="108">
        <f t="shared" ref="K9:K27" si="0">I9-J9</f>
        <v>1000000</v>
      </c>
      <c r="L9" s="108">
        <v>0</v>
      </c>
      <c r="M9" s="160">
        <f t="shared" ref="M9:M27" si="1">IFERROR((L9/G9),0)</f>
        <v>0</v>
      </c>
      <c r="N9" s="108">
        <v>0</v>
      </c>
      <c r="O9" s="160">
        <f t="shared" ref="O9:O27" si="2">IFERROR((N9/G9),0)</f>
        <v>0</v>
      </c>
      <c r="P9" s="108">
        <v>0</v>
      </c>
      <c r="Q9" s="160">
        <f t="shared" ref="Q9:Q27" si="3">IFERROR((P9/G9),0)</f>
        <v>0</v>
      </c>
      <c r="R9" s="108">
        <f t="shared" ref="R9:R27" si="4">L9+N9+P9</f>
        <v>0</v>
      </c>
      <c r="S9" s="149">
        <f>IFERROR((J9/I9),0)</f>
        <v>0</v>
      </c>
      <c r="T9" s="149">
        <v>0.15</v>
      </c>
      <c r="U9" s="149">
        <f t="shared" ref="U9:U27" si="5">IFERROR((S9+T9)/2,0)</f>
        <v>7.4999999999999997E-2</v>
      </c>
      <c r="V9" s="34"/>
    </row>
    <row r="10" spans="1:22" ht="42.75" customHeight="1" x14ac:dyDescent="0.25">
      <c r="A10" s="185"/>
      <c r="B10" s="188"/>
      <c r="C10" s="157" t="str">
        <f>[1]SEGUIMIENTO!C127</f>
        <v>SA-PY1.3</v>
      </c>
      <c r="D10" s="161" t="str">
        <f>[1]SEGUIMIENTO!D127</f>
        <v>Realización de dos eventos para la socialización del Proyecto del Estatuto Docente. Proceso Acreditación.</v>
      </c>
      <c r="E10" s="70">
        <f>[1]SEGUIMIENTO!E127</f>
        <v>510</v>
      </c>
      <c r="F10" s="156" t="s">
        <v>290</v>
      </c>
      <c r="G10" s="156">
        <v>2</v>
      </c>
      <c r="H10" s="156" t="s">
        <v>466</v>
      </c>
      <c r="I10" s="151">
        <v>2000000</v>
      </c>
      <c r="J10" s="102">
        <v>0</v>
      </c>
      <c r="K10" s="108">
        <f t="shared" si="0"/>
        <v>2000000</v>
      </c>
      <c r="L10" s="108">
        <v>0</v>
      </c>
      <c r="M10" s="160">
        <f t="shared" si="1"/>
        <v>0</v>
      </c>
      <c r="N10" s="108">
        <v>0</v>
      </c>
      <c r="O10" s="160">
        <f t="shared" si="2"/>
        <v>0</v>
      </c>
      <c r="P10" s="108">
        <v>0</v>
      </c>
      <c r="Q10" s="160">
        <f t="shared" si="3"/>
        <v>0</v>
      </c>
      <c r="R10" s="108">
        <f t="shared" si="4"/>
        <v>0</v>
      </c>
      <c r="S10" s="149">
        <f>IFERROR((J10/I10),0)</f>
        <v>0</v>
      </c>
      <c r="T10" s="149">
        <f>L10+N10+P10</f>
        <v>0</v>
      </c>
      <c r="U10" s="149">
        <f t="shared" si="5"/>
        <v>0</v>
      </c>
      <c r="V10" s="7"/>
    </row>
    <row r="11" spans="1:22" ht="62.25" customHeight="1" x14ac:dyDescent="0.25">
      <c r="A11" s="185"/>
      <c r="B11" s="186" t="s">
        <v>283</v>
      </c>
      <c r="C11" s="157" t="str">
        <f>[1]SEGUIMIENTO!C128</f>
        <v>SA-PY2a.1</v>
      </c>
      <c r="D11" s="161" t="str">
        <f>[1]SEGUIMIENTO!D128</f>
        <v>Construcción de infraestructura física en todas las Sedes.</v>
      </c>
      <c r="E11" s="157">
        <f>[1]SEGUIMIENTO!E128</f>
        <v>111</v>
      </c>
      <c r="F11" s="156" t="s">
        <v>290</v>
      </c>
      <c r="G11" s="162">
        <v>0.06</v>
      </c>
      <c r="H11" s="156" t="s">
        <v>467</v>
      </c>
      <c r="I11" s="5">
        <v>575338316</v>
      </c>
      <c r="J11" s="102">
        <v>0</v>
      </c>
      <c r="K11" s="108">
        <f>I11-J11</f>
        <v>575338316</v>
      </c>
      <c r="L11" s="108">
        <v>0</v>
      </c>
      <c r="M11" s="160">
        <f t="shared" si="1"/>
        <v>0</v>
      </c>
      <c r="N11" s="108">
        <v>0</v>
      </c>
      <c r="O11" s="160">
        <f t="shared" si="2"/>
        <v>0</v>
      </c>
      <c r="P11" s="108">
        <v>0</v>
      </c>
      <c r="Q11" s="160">
        <f t="shared" si="3"/>
        <v>0</v>
      </c>
      <c r="R11" s="108">
        <f t="shared" si="4"/>
        <v>0</v>
      </c>
      <c r="S11" s="149">
        <v>0.18490000000000001</v>
      </c>
      <c r="T11" s="149">
        <f>L11+N11+P11</f>
        <v>0</v>
      </c>
      <c r="U11" s="149">
        <f t="shared" si="5"/>
        <v>9.2450000000000004E-2</v>
      </c>
      <c r="V11" s="7"/>
    </row>
    <row r="12" spans="1:22" ht="63.75" customHeight="1" x14ac:dyDescent="0.25">
      <c r="A12" s="185"/>
      <c r="B12" s="187"/>
      <c r="C12" s="157" t="str">
        <f>[1]SEGUIMIENTO!C129</f>
        <v>SA-PY2a.2</v>
      </c>
      <c r="D12" s="161" t="str">
        <f>[1]SEGUIMIENTO!D129</f>
        <v>Adecuaciones, mantenimientos y mejoras en infraestructura de todas las sedes.</v>
      </c>
      <c r="E12" s="157">
        <f>[1]SEGUIMIENTO!E129</f>
        <v>111</v>
      </c>
      <c r="F12" s="156" t="s">
        <v>290</v>
      </c>
      <c r="G12" s="156">
        <v>3300</v>
      </c>
      <c r="H12" s="156" t="s">
        <v>467</v>
      </c>
      <c r="I12" s="5">
        <v>1683063108</v>
      </c>
      <c r="J12" s="102">
        <v>193491810</v>
      </c>
      <c r="K12" s="108">
        <f t="shared" si="0"/>
        <v>1489571298</v>
      </c>
      <c r="L12" s="108">
        <v>325</v>
      </c>
      <c r="M12" s="160">
        <f>IFERROR((L12/G12),0)</f>
        <v>9.8484848484848481E-2</v>
      </c>
      <c r="N12" s="108">
        <v>127</v>
      </c>
      <c r="O12" s="160">
        <f t="shared" si="2"/>
        <v>3.8484848484848483E-2</v>
      </c>
      <c r="P12" s="108">
        <v>0</v>
      </c>
      <c r="Q12" s="160">
        <f t="shared" si="3"/>
        <v>0</v>
      </c>
      <c r="R12" s="108">
        <f t="shared" si="4"/>
        <v>452</v>
      </c>
      <c r="S12" s="149">
        <f>IFERROR((J12/I12),0)</f>
        <v>0.11496408487613288</v>
      </c>
      <c r="T12" s="149">
        <v>0.05</v>
      </c>
      <c r="U12" s="149">
        <f t="shared" si="5"/>
        <v>8.248204243806645E-2</v>
      </c>
      <c r="V12" s="57" t="s">
        <v>468</v>
      </c>
    </row>
    <row r="13" spans="1:22" ht="69.75" customHeight="1" x14ac:dyDescent="0.25">
      <c r="A13" s="185"/>
      <c r="B13" s="187"/>
      <c r="C13" s="157" t="str">
        <f>[1]SEGUIMIENTO!C130</f>
        <v>SA-PY2a.3</v>
      </c>
      <c r="D13" s="161" t="str">
        <f>[1]SEGUIMIENTO!D130</f>
        <v>Avalúos, estudios y diseños de obras civiles varias.</v>
      </c>
      <c r="E13" s="157">
        <f>[1]SEGUIMIENTO!E130</f>
        <v>111</v>
      </c>
      <c r="F13" s="156" t="s">
        <v>294</v>
      </c>
      <c r="G13" s="163" t="s">
        <v>469</v>
      </c>
      <c r="H13" s="163" t="s">
        <v>469</v>
      </c>
      <c r="I13" s="164">
        <f>[1]SEGUIMIENTO!I130</f>
        <v>0</v>
      </c>
      <c r="J13" s="165"/>
      <c r="K13" s="166">
        <f t="shared" si="0"/>
        <v>0</v>
      </c>
      <c r="L13" s="166"/>
      <c r="M13" s="167">
        <f t="shared" si="1"/>
        <v>0</v>
      </c>
      <c r="N13" s="166"/>
      <c r="O13" s="167">
        <f t="shared" si="2"/>
        <v>0</v>
      </c>
      <c r="P13" s="166"/>
      <c r="Q13" s="167">
        <f t="shared" si="3"/>
        <v>0</v>
      </c>
      <c r="R13" s="166">
        <f t="shared" si="4"/>
        <v>0</v>
      </c>
      <c r="S13" s="149" t="s">
        <v>469</v>
      </c>
      <c r="T13" s="149" t="s">
        <v>469</v>
      </c>
      <c r="U13" s="149" t="s">
        <v>469</v>
      </c>
      <c r="V13" s="30"/>
    </row>
    <row r="14" spans="1:22" ht="44.25" customHeight="1" x14ac:dyDescent="0.25">
      <c r="A14" s="185"/>
      <c r="B14" s="186" t="s">
        <v>291</v>
      </c>
      <c r="C14" s="157" t="str">
        <f>[1]SEGUIMIENTO!C131</f>
        <v>SA-PY2b.1</v>
      </c>
      <c r="D14" s="161" t="str">
        <f>[1]SEGUIMIENTO!D131</f>
        <v>Dotación de equipos, accesorios, reactivos e insumos para  laboratorios de todas las Sedes.</v>
      </c>
      <c r="E14" s="157">
        <f>[1]SEGUIMIENTO!E131</f>
        <v>211</v>
      </c>
      <c r="F14" s="156" t="s">
        <v>299</v>
      </c>
      <c r="G14" s="156">
        <v>1625</v>
      </c>
      <c r="H14" s="146" t="s">
        <v>296</v>
      </c>
      <c r="I14" s="5">
        <v>1625954405</v>
      </c>
      <c r="J14" s="5">
        <v>635656579</v>
      </c>
      <c r="K14" s="108">
        <f>I14-J14</f>
        <v>990297826</v>
      </c>
      <c r="L14" s="108">
        <v>0</v>
      </c>
      <c r="M14" s="160">
        <f t="shared" si="1"/>
        <v>0</v>
      </c>
      <c r="N14" s="108">
        <v>562248216</v>
      </c>
      <c r="O14" s="168">
        <f>IFERROR((N14/G14),0)</f>
        <v>345998.90215384617</v>
      </c>
      <c r="P14" s="108">
        <v>73408363</v>
      </c>
      <c r="Q14" s="160">
        <f t="shared" si="3"/>
        <v>45174.377230769234</v>
      </c>
      <c r="R14" s="108">
        <f t="shared" si="4"/>
        <v>635656579</v>
      </c>
      <c r="S14" s="149">
        <v>5.0599999999999999E-2</v>
      </c>
      <c r="T14" s="169">
        <f>L14+N14+P14</f>
        <v>635656579</v>
      </c>
      <c r="U14" s="169">
        <f>IFERROR((S14+T14)/2,0)</f>
        <v>317828289.52530003</v>
      </c>
      <c r="V14" s="154" t="s">
        <v>470</v>
      </c>
    </row>
    <row r="15" spans="1:22" ht="58.5" customHeight="1" x14ac:dyDescent="0.25">
      <c r="A15" s="185"/>
      <c r="B15" s="187"/>
      <c r="C15" s="157" t="str">
        <f>[1]SEGUIMIENTO!C132</f>
        <v>SA-PY2b.2</v>
      </c>
      <c r="D15" s="161" t="str">
        <f>[1]SEGUIMIENTO!D132</f>
        <v>Dotación de muebles y equipos de oficinas para todas las Sedes.</v>
      </c>
      <c r="E15" s="157">
        <f>[1]SEGUIMIENTO!E132</f>
        <v>211</v>
      </c>
      <c r="F15" s="156" t="s">
        <v>303</v>
      </c>
      <c r="G15" s="156">
        <v>721</v>
      </c>
      <c r="H15" s="156" t="s">
        <v>296</v>
      </c>
      <c r="I15" s="5">
        <v>721004004</v>
      </c>
      <c r="J15" s="5">
        <v>4400000</v>
      </c>
      <c r="K15" s="108">
        <f t="shared" si="0"/>
        <v>716604004</v>
      </c>
      <c r="L15" s="108">
        <v>4400000</v>
      </c>
      <c r="M15" s="160">
        <f t="shared" si="1"/>
        <v>6102.6352288488215</v>
      </c>
      <c r="N15" s="108">
        <v>0</v>
      </c>
      <c r="O15" s="160">
        <f t="shared" si="2"/>
        <v>0</v>
      </c>
      <c r="P15" s="108">
        <v>0</v>
      </c>
      <c r="Q15" s="160">
        <f t="shared" si="3"/>
        <v>0</v>
      </c>
      <c r="R15" s="108">
        <f t="shared" si="4"/>
        <v>4400000</v>
      </c>
      <c r="S15" s="149">
        <f>IFERROR((J15/I15),0)</f>
        <v>6.1026013386743967E-3</v>
      </c>
      <c r="T15" s="149">
        <f>L15+N15+P15</f>
        <v>4400000</v>
      </c>
      <c r="U15" s="149">
        <f t="shared" si="5"/>
        <v>2200000.0030513005</v>
      </c>
      <c r="V15" s="170" t="s">
        <v>471</v>
      </c>
    </row>
    <row r="16" spans="1:22" ht="36" x14ac:dyDescent="0.25">
      <c r="A16" s="185"/>
      <c r="B16" s="187"/>
      <c r="C16" s="157" t="str">
        <f>[1]SEGUIMIENTO!C133</f>
        <v>SA-PY2b.3</v>
      </c>
      <c r="D16" s="161" t="str">
        <f>[1]SEGUIMIENTO!D133</f>
        <v>Adquisición bibliografía.</v>
      </c>
      <c r="E16" s="157">
        <f>[1]SEGUIMIENTO!E133</f>
        <v>211</v>
      </c>
      <c r="F16" s="156" t="s">
        <v>307</v>
      </c>
      <c r="G16" s="156">
        <v>322</v>
      </c>
      <c r="H16" s="156" t="s">
        <v>296</v>
      </c>
      <c r="I16" s="5">
        <v>322536487</v>
      </c>
      <c r="J16" s="102">
        <v>0</v>
      </c>
      <c r="K16" s="108">
        <f t="shared" si="0"/>
        <v>322536487</v>
      </c>
      <c r="L16" s="108">
        <v>0</v>
      </c>
      <c r="M16" s="160">
        <f t="shared" si="1"/>
        <v>0</v>
      </c>
      <c r="N16" s="108">
        <v>0</v>
      </c>
      <c r="O16" s="160">
        <f t="shared" si="2"/>
        <v>0</v>
      </c>
      <c r="P16" s="108">
        <v>0</v>
      </c>
      <c r="Q16" s="160">
        <f t="shared" si="3"/>
        <v>0</v>
      </c>
      <c r="R16" s="108">
        <f t="shared" si="4"/>
        <v>0</v>
      </c>
      <c r="S16" s="149">
        <v>0</v>
      </c>
      <c r="T16" s="149">
        <f>L16+N16+P16</f>
        <v>0</v>
      </c>
      <c r="U16" s="149">
        <f t="shared" si="5"/>
        <v>0</v>
      </c>
      <c r="V16" s="30"/>
    </row>
    <row r="17" spans="1:22" ht="96" customHeight="1" x14ac:dyDescent="0.25">
      <c r="A17" s="185"/>
      <c r="B17" s="187"/>
      <c r="C17" s="157" t="str">
        <f>[1]SEGUIMIENTO!C134</f>
        <v>SA-PY2b.4</v>
      </c>
      <c r="D17" s="161" t="str">
        <f>[1]SEGUIMIENTO!D134</f>
        <v xml:space="preserve"> Mantenimiento de Equipos de Laboratorio,  Muebles, accesorios y equipos de Oficina de todas las sedes.</v>
      </c>
      <c r="E17" s="157">
        <f>[1]SEGUIMIENTO!E134</f>
        <v>211</v>
      </c>
      <c r="F17" s="156" t="s">
        <v>311</v>
      </c>
      <c r="G17" s="156">
        <v>235</v>
      </c>
      <c r="H17" s="156" t="s">
        <v>296</v>
      </c>
      <c r="I17" s="5">
        <v>235038727</v>
      </c>
      <c r="J17" s="5">
        <v>9735530</v>
      </c>
      <c r="K17" s="108">
        <f>I17-J17</f>
        <v>225303197</v>
      </c>
      <c r="L17" s="108">
        <v>280000</v>
      </c>
      <c r="M17" s="160">
        <f t="shared" si="1"/>
        <v>1191.4893617021276</v>
      </c>
      <c r="N17" s="108">
        <v>9455530</v>
      </c>
      <c r="O17" s="160">
        <f t="shared" si="2"/>
        <v>40236.297872340423</v>
      </c>
      <c r="P17" s="108">
        <v>0</v>
      </c>
      <c r="Q17" s="160">
        <f t="shared" si="3"/>
        <v>0</v>
      </c>
      <c r="R17" s="108">
        <f t="shared" si="4"/>
        <v>9735530</v>
      </c>
      <c r="S17" s="149">
        <v>4.0800000000000003E-2</v>
      </c>
      <c r="T17" s="149">
        <f>L17+N17+P17</f>
        <v>9735530</v>
      </c>
      <c r="U17" s="149">
        <f t="shared" si="5"/>
        <v>4867765.0203999998</v>
      </c>
      <c r="V17" s="8" t="s">
        <v>472</v>
      </c>
    </row>
    <row r="18" spans="1:22" ht="45.75" customHeight="1" x14ac:dyDescent="0.25">
      <c r="A18" s="185"/>
      <c r="B18" s="187"/>
      <c r="C18" s="157" t="str">
        <f>[1]SEGUIMIENTO!C135</f>
        <v>SA-PY2b.5</v>
      </c>
      <c r="D18" s="161" t="str">
        <f>[1]SEGUIMIENTO!D135</f>
        <v>Dotación de elementos de aseo y cafetería.</v>
      </c>
      <c r="E18" s="157">
        <f>[1]SEGUIMIENTO!E135</f>
        <v>211</v>
      </c>
      <c r="F18" s="156" t="s">
        <v>314</v>
      </c>
      <c r="G18" s="156">
        <v>100</v>
      </c>
      <c r="H18" s="156" t="s">
        <v>473</v>
      </c>
      <c r="I18" s="5">
        <v>8765084</v>
      </c>
      <c r="J18" s="5">
        <v>2000000</v>
      </c>
      <c r="K18" s="108">
        <f t="shared" si="0"/>
        <v>6765084</v>
      </c>
      <c r="L18" s="108">
        <v>24</v>
      </c>
      <c r="M18" s="160">
        <f t="shared" si="1"/>
        <v>0.24</v>
      </c>
      <c r="N18" s="108">
        <v>0</v>
      </c>
      <c r="O18" s="160">
        <f t="shared" si="2"/>
        <v>0</v>
      </c>
      <c r="P18" s="108">
        <v>0</v>
      </c>
      <c r="Q18" s="160">
        <f t="shared" si="3"/>
        <v>0</v>
      </c>
      <c r="R18" s="108">
        <f t="shared" si="4"/>
        <v>24</v>
      </c>
      <c r="S18" s="149">
        <v>0.34100000000000003</v>
      </c>
      <c r="T18" s="149">
        <v>0.3</v>
      </c>
      <c r="U18" s="149">
        <f t="shared" si="5"/>
        <v>0.32050000000000001</v>
      </c>
      <c r="V18" s="30" t="s">
        <v>474</v>
      </c>
    </row>
    <row r="19" spans="1:22" ht="48.75" customHeight="1" x14ac:dyDescent="0.25">
      <c r="A19" s="185"/>
      <c r="B19" s="187"/>
      <c r="C19" s="157" t="str">
        <f>[1]SEGUIMIENTO!C136</f>
        <v>SA-PY2b.6</v>
      </c>
      <c r="D19" s="161" t="str">
        <f>[1]SEGUIMIENTO!D136</f>
        <v>Dotación, renovación de Software y licencias.</v>
      </c>
      <c r="E19" s="157">
        <f>[1]SEGUIMIENTO!E136</f>
        <v>211</v>
      </c>
      <c r="F19" s="156" t="s">
        <v>317</v>
      </c>
      <c r="G19" s="156">
        <v>360</v>
      </c>
      <c r="H19" s="156" t="s">
        <v>296</v>
      </c>
      <c r="I19" s="5">
        <v>360351833</v>
      </c>
      <c r="J19" s="5">
        <v>27015261</v>
      </c>
      <c r="K19" s="108">
        <f t="shared" si="0"/>
        <v>333336572</v>
      </c>
      <c r="L19" s="108">
        <v>0</v>
      </c>
      <c r="M19" s="160">
        <f t="shared" si="1"/>
        <v>0</v>
      </c>
      <c r="N19" s="108">
        <v>0</v>
      </c>
      <c r="O19" s="160">
        <f t="shared" si="2"/>
        <v>0</v>
      </c>
      <c r="P19" s="108">
        <v>27015261</v>
      </c>
      <c r="Q19" s="160">
        <f t="shared" si="3"/>
        <v>75042.391666666663</v>
      </c>
      <c r="R19" s="108">
        <f t="shared" si="4"/>
        <v>27015261</v>
      </c>
      <c r="S19" s="149">
        <v>0.06</v>
      </c>
      <c r="T19" s="149">
        <v>0.1</v>
      </c>
      <c r="U19" s="149">
        <f t="shared" si="5"/>
        <v>0.08</v>
      </c>
      <c r="V19" s="30" t="s">
        <v>475</v>
      </c>
    </row>
    <row r="20" spans="1:22" ht="37.5" customHeight="1" x14ac:dyDescent="0.25">
      <c r="A20" s="153"/>
      <c r="B20" s="188"/>
      <c r="C20" s="157" t="str">
        <f>[1]SEGUIMIENTO!C137</f>
        <v>SA-PY2b.7</v>
      </c>
      <c r="D20" s="161" t="str">
        <f>[1]SEGUIMIENTO!D137</f>
        <v>Contratación personal para mantenimiento CTIC.</v>
      </c>
      <c r="E20" s="157">
        <f>[1]SEGUIMIENTO!E137</f>
        <v>211</v>
      </c>
      <c r="F20" s="156" t="s">
        <v>290</v>
      </c>
      <c r="G20" s="156">
        <v>359</v>
      </c>
      <c r="H20" s="156" t="s">
        <v>296</v>
      </c>
      <c r="I20" s="5">
        <v>359648167</v>
      </c>
      <c r="J20" s="5">
        <v>147995447</v>
      </c>
      <c r="K20" s="108">
        <f t="shared" si="0"/>
        <v>211652720</v>
      </c>
      <c r="L20" s="108">
        <v>147995447</v>
      </c>
      <c r="M20" s="160">
        <f t="shared" si="1"/>
        <v>412243.58495821728</v>
      </c>
      <c r="N20" s="108">
        <v>0</v>
      </c>
      <c r="O20" s="160">
        <f t="shared" si="2"/>
        <v>0</v>
      </c>
      <c r="P20" s="108">
        <v>0</v>
      </c>
      <c r="Q20" s="160">
        <f t="shared" si="3"/>
        <v>0</v>
      </c>
      <c r="R20" s="108">
        <f t="shared" si="4"/>
        <v>147995447</v>
      </c>
      <c r="S20" s="149">
        <v>0.5585</v>
      </c>
      <c r="T20" s="149">
        <v>0.5</v>
      </c>
      <c r="U20" s="149">
        <f t="shared" si="5"/>
        <v>0.52925</v>
      </c>
      <c r="V20" s="30" t="s">
        <v>476</v>
      </c>
    </row>
    <row r="21" spans="1:22" ht="36" customHeight="1" x14ac:dyDescent="0.25">
      <c r="A21" s="153"/>
      <c r="B21" s="2" t="s">
        <v>318</v>
      </c>
      <c r="C21" s="27" t="str">
        <f>[1]SEGUIMIENTO!C138</f>
        <v>SA-PY2c.1</v>
      </c>
      <c r="D21" s="161" t="str">
        <f>[1]SEGUIMIENTO!D138</f>
        <v xml:space="preserve">Implementación  plataforma LCMS en la Usco para aumentar la tasa de cobertura bruta en la educación superior en el Departamento del Huila”, </v>
      </c>
      <c r="E21" s="27" t="str">
        <f>[1]SEGUIMIENTO!E138</f>
        <v>520-2</v>
      </c>
      <c r="F21" s="156" t="s">
        <v>290</v>
      </c>
      <c r="G21" s="156">
        <v>100</v>
      </c>
      <c r="H21" s="156" t="s">
        <v>477</v>
      </c>
      <c r="I21" s="5">
        <v>757304129</v>
      </c>
      <c r="J21" s="5">
        <v>207998915</v>
      </c>
      <c r="K21" s="108">
        <f>I21-J21</f>
        <v>549305214</v>
      </c>
      <c r="L21" s="108">
        <v>35</v>
      </c>
      <c r="M21" s="160">
        <f t="shared" si="1"/>
        <v>0.35</v>
      </c>
      <c r="N21" s="108">
        <v>0</v>
      </c>
      <c r="O21" s="160">
        <f t="shared" si="2"/>
        <v>0</v>
      </c>
      <c r="P21" s="108">
        <v>0</v>
      </c>
      <c r="Q21" s="160">
        <f t="shared" si="3"/>
        <v>0</v>
      </c>
      <c r="R21" s="108">
        <f t="shared" si="4"/>
        <v>35</v>
      </c>
      <c r="S21" s="149">
        <v>0.2969</v>
      </c>
      <c r="T21" s="149">
        <v>0.3</v>
      </c>
      <c r="U21" s="149">
        <f t="shared" si="5"/>
        <v>0.29844999999999999</v>
      </c>
      <c r="V21" s="171" t="s">
        <v>478</v>
      </c>
    </row>
    <row r="22" spans="1:22" ht="45" customHeight="1" x14ac:dyDescent="0.25">
      <c r="A22" s="185" t="s">
        <v>282</v>
      </c>
      <c r="B22" s="189" t="s">
        <v>322</v>
      </c>
      <c r="C22" s="157" t="str">
        <f>[1]SEGUIMIENTO!C139</f>
        <v>SA-PY3.1</v>
      </c>
      <c r="D22" s="161" t="str">
        <f>[1]SEGUIMIENTO!D139</f>
        <v>Desarrollo de las actividades Gestión Ambiental y  vinculación personal del Proyecto.</v>
      </c>
      <c r="E22" s="157">
        <f>[1]SEGUIMIENTO!E139</f>
        <v>510</v>
      </c>
      <c r="F22" s="156" t="s">
        <v>325</v>
      </c>
      <c r="G22" s="156">
        <v>120</v>
      </c>
      <c r="H22" s="156" t="s">
        <v>296</v>
      </c>
      <c r="I22" s="5">
        <v>120238283</v>
      </c>
      <c r="J22" s="5">
        <v>56482267</v>
      </c>
      <c r="K22" s="108">
        <f t="shared" si="0"/>
        <v>63756016</v>
      </c>
      <c r="L22" s="108">
        <v>56482267</v>
      </c>
      <c r="M22" s="160">
        <f t="shared" si="1"/>
        <v>470685.55833333335</v>
      </c>
      <c r="N22" s="108">
        <v>0</v>
      </c>
      <c r="O22" s="160">
        <v>0</v>
      </c>
      <c r="P22" s="108">
        <v>0</v>
      </c>
      <c r="Q22" s="160">
        <f t="shared" si="3"/>
        <v>0</v>
      </c>
      <c r="R22" s="108">
        <f t="shared" si="4"/>
        <v>56482267</v>
      </c>
      <c r="S22" s="149">
        <v>0.48470000000000002</v>
      </c>
      <c r="T22" s="149">
        <v>0.2</v>
      </c>
      <c r="U22" s="149">
        <f t="shared" si="5"/>
        <v>0.34235000000000004</v>
      </c>
      <c r="V22" s="8" t="s">
        <v>479</v>
      </c>
    </row>
    <row r="23" spans="1:22" ht="42.75" x14ac:dyDescent="0.25">
      <c r="A23" s="185"/>
      <c r="B23" s="190"/>
      <c r="C23" s="157" t="str">
        <f>[1]SEGUIMIENTO!C140</f>
        <v>SA-PY3.2</v>
      </c>
      <c r="D23" s="161" t="str">
        <f>[1]SEGUIMIENTO!D140</f>
        <v>Actualización y desarrollo del Sistema de Gestión de Calidad con el Plan de Desarrollo y vinculación personal del Proyecto.</v>
      </c>
      <c r="E23" s="157">
        <f>[1]SEGUIMIENTO!E140</f>
        <v>510</v>
      </c>
      <c r="F23" s="156" t="s">
        <v>325</v>
      </c>
      <c r="G23" s="156">
        <v>134</v>
      </c>
      <c r="H23" s="156" t="s">
        <v>296</v>
      </c>
      <c r="I23" s="5">
        <v>134000000</v>
      </c>
      <c r="J23" s="5">
        <v>56482267</v>
      </c>
      <c r="K23" s="108">
        <f t="shared" si="0"/>
        <v>77517733</v>
      </c>
      <c r="L23" s="108">
        <v>56482267</v>
      </c>
      <c r="M23" s="160">
        <f t="shared" si="1"/>
        <v>421509.45522388059</v>
      </c>
      <c r="N23" s="108">
        <v>0</v>
      </c>
      <c r="O23" s="160">
        <f t="shared" si="2"/>
        <v>0</v>
      </c>
      <c r="P23" s="108">
        <v>0</v>
      </c>
      <c r="Q23" s="160">
        <f t="shared" si="3"/>
        <v>0</v>
      </c>
      <c r="R23" s="108">
        <f t="shared" si="4"/>
        <v>56482267</v>
      </c>
      <c r="S23" s="149">
        <v>0.42149999999999999</v>
      </c>
      <c r="T23" s="149">
        <v>0.2</v>
      </c>
      <c r="U23" s="149">
        <f t="shared" si="5"/>
        <v>0.31074999999999997</v>
      </c>
      <c r="V23" s="172" t="s">
        <v>480</v>
      </c>
    </row>
    <row r="24" spans="1:22" ht="20.25" hidden="1" customHeight="1" x14ac:dyDescent="0.25">
      <c r="A24" s="185"/>
      <c r="B24" s="190"/>
      <c r="C24" s="157" t="str">
        <f>[1]SEGUIMIENTO!C141</f>
        <v>SA-PY3.3</v>
      </c>
      <c r="D24" s="161" t="str">
        <f>[1]SEGUIMIENTO!D141</f>
        <v>Afiliación y Auditoría de seguimiento de la Certificación ISO 9001:2008 NTCGP 1000:2009.</v>
      </c>
      <c r="E24" s="157">
        <f>[1]SEGUIMIENTO!E141</f>
        <v>510</v>
      </c>
      <c r="F24" s="156" t="s">
        <v>325</v>
      </c>
      <c r="G24" s="156">
        <v>26</v>
      </c>
      <c r="H24" s="156" t="s">
        <v>296</v>
      </c>
      <c r="I24" s="5">
        <v>0</v>
      </c>
      <c r="J24" s="102">
        <v>0</v>
      </c>
      <c r="K24" s="108">
        <f t="shared" si="0"/>
        <v>0</v>
      </c>
      <c r="L24" s="108">
        <v>0</v>
      </c>
      <c r="M24" s="160">
        <f t="shared" si="1"/>
        <v>0</v>
      </c>
      <c r="N24" s="108">
        <v>0</v>
      </c>
      <c r="O24" s="160">
        <f t="shared" si="2"/>
        <v>0</v>
      </c>
      <c r="P24" s="108">
        <v>0</v>
      </c>
      <c r="Q24" s="160">
        <f t="shared" si="3"/>
        <v>0</v>
      </c>
      <c r="R24" s="108">
        <f t="shared" si="4"/>
        <v>0</v>
      </c>
      <c r="S24" s="149">
        <f>IFERROR((J24/I24),0)</f>
        <v>0</v>
      </c>
      <c r="T24" s="149">
        <f>L24+N24+P24</f>
        <v>0</v>
      </c>
      <c r="U24" s="149">
        <f t="shared" si="5"/>
        <v>0</v>
      </c>
      <c r="V24" s="7"/>
    </row>
    <row r="25" spans="1:22" ht="26.25" customHeight="1" x14ac:dyDescent="0.25">
      <c r="A25" s="185"/>
      <c r="B25" s="191"/>
      <c r="C25" s="157" t="str">
        <f>[1]SEGUIMIENTO!C142</f>
        <v>SA-PY3.4</v>
      </c>
      <c r="D25" s="161" t="str">
        <f>[1]SEGUIMIENTO!D142</f>
        <v xml:space="preserve"> Gestión de la estructura academico-administrativa y financiera.</v>
      </c>
      <c r="E25" s="157">
        <f>[1]SEGUIMIENTO!E142</f>
        <v>510</v>
      </c>
      <c r="F25" s="156" t="s">
        <v>23</v>
      </c>
      <c r="G25" s="163" t="s">
        <v>469</v>
      </c>
      <c r="H25" s="163" t="s">
        <v>469</v>
      </c>
      <c r="I25" s="163">
        <v>0</v>
      </c>
      <c r="J25" s="163"/>
      <c r="K25" s="163">
        <f t="shared" si="0"/>
        <v>0</v>
      </c>
      <c r="L25" s="163" t="s">
        <v>469</v>
      </c>
      <c r="M25" s="163">
        <f t="shared" si="1"/>
        <v>0</v>
      </c>
      <c r="N25" s="163" t="s">
        <v>469</v>
      </c>
      <c r="O25" s="163">
        <f t="shared" si="2"/>
        <v>0</v>
      </c>
      <c r="P25" s="163" t="s">
        <v>469</v>
      </c>
      <c r="Q25" s="163">
        <f t="shared" si="3"/>
        <v>0</v>
      </c>
      <c r="R25" s="163" t="s">
        <v>469</v>
      </c>
      <c r="S25" s="149" t="s">
        <v>469</v>
      </c>
      <c r="T25" s="149" t="s">
        <v>469</v>
      </c>
      <c r="U25" s="149" t="s">
        <v>469</v>
      </c>
      <c r="V25" s="7"/>
    </row>
    <row r="26" spans="1:22" ht="26.25" customHeight="1" x14ac:dyDescent="0.25">
      <c r="A26" s="185"/>
      <c r="B26" s="155" t="s">
        <v>332</v>
      </c>
      <c r="C26" s="157" t="str">
        <f>[1]SEGUIMIENTO!C143</f>
        <v>SA-PY5.1</v>
      </c>
      <c r="D26" s="161" t="str">
        <f>[1]SEGUIMIENTO!D143</f>
        <v>Elaboración de estudio de factibilidad ténico-financiero de la modernización académico administrativa.</v>
      </c>
      <c r="E26" s="157">
        <f>[1]SEGUIMIENTO!E143</f>
        <v>510</v>
      </c>
      <c r="F26" s="156" t="s">
        <v>335</v>
      </c>
      <c r="G26" s="156">
        <v>100</v>
      </c>
      <c r="H26" s="156" t="s">
        <v>336</v>
      </c>
      <c r="I26" s="102">
        <f>[1]SEGUIMIENTO!I143</f>
        <v>50000000</v>
      </c>
      <c r="J26" s="102">
        <v>50000000</v>
      </c>
      <c r="K26" s="108">
        <f t="shared" si="0"/>
        <v>0</v>
      </c>
      <c r="L26" s="108">
        <v>50</v>
      </c>
      <c r="M26" s="160">
        <f t="shared" si="1"/>
        <v>0.5</v>
      </c>
      <c r="N26" s="108">
        <v>50</v>
      </c>
      <c r="O26" s="160">
        <f t="shared" si="2"/>
        <v>0.5</v>
      </c>
      <c r="P26" s="108">
        <v>0</v>
      </c>
      <c r="Q26" s="160">
        <f t="shared" si="3"/>
        <v>0</v>
      </c>
      <c r="R26" s="108">
        <f t="shared" si="4"/>
        <v>100</v>
      </c>
      <c r="S26" s="149">
        <v>1</v>
      </c>
      <c r="T26" s="149">
        <f>L26+N26+P26</f>
        <v>100</v>
      </c>
      <c r="U26" s="149">
        <f t="shared" si="5"/>
        <v>50.5</v>
      </c>
      <c r="V26" s="30" t="s">
        <v>481</v>
      </c>
    </row>
    <row r="27" spans="1:22" ht="33" customHeight="1" x14ac:dyDescent="0.25">
      <c r="A27" s="185"/>
      <c r="B27" s="148" t="s">
        <v>337</v>
      </c>
      <c r="C27" s="157" t="str">
        <f>[1]SEGUIMIENTO!C144</f>
        <v>SA-PY7.1</v>
      </c>
      <c r="D27" s="161" t="str">
        <f>[1]SEGUIMIENTO!D144</f>
        <v>Ejecución Plan de Capacitación para el personal Administrativo y de Trabajadores Oficiales.</v>
      </c>
      <c r="E27" s="157">
        <f>[1]SEGUIMIENTO!E144</f>
        <v>310</v>
      </c>
      <c r="F27" s="145" t="s">
        <v>340</v>
      </c>
      <c r="G27" s="145">
        <v>180</v>
      </c>
      <c r="H27" s="145" t="s">
        <v>22</v>
      </c>
      <c r="I27" s="102">
        <v>215500000</v>
      </c>
      <c r="J27" s="150">
        <v>109249010</v>
      </c>
      <c r="K27" s="108">
        <f t="shared" si="0"/>
        <v>106250990</v>
      </c>
      <c r="L27" s="173">
        <v>3</v>
      </c>
      <c r="M27" s="160">
        <f t="shared" si="1"/>
        <v>1.6666666666666666E-2</v>
      </c>
      <c r="N27" s="173">
        <v>4</v>
      </c>
      <c r="O27" s="160">
        <f t="shared" si="2"/>
        <v>2.2222222222222223E-2</v>
      </c>
      <c r="P27" s="173">
        <v>4</v>
      </c>
      <c r="Q27" s="160">
        <f t="shared" si="3"/>
        <v>2.2222222222222223E-2</v>
      </c>
      <c r="R27" s="108">
        <f t="shared" si="4"/>
        <v>11</v>
      </c>
      <c r="S27" s="149">
        <f>IFERROR((J27/I27),0)</f>
        <v>0.50695596287703015</v>
      </c>
      <c r="T27" s="149">
        <v>0.2</v>
      </c>
      <c r="U27" s="149">
        <f t="shared" si="5"/>
        <v>0.35347798143851505</v>
      </c>
      <c r="V27" s="78" t="s">
        <v>482</v>
      </c>
    </row>
    <row r="28" spans="1:22" ht="42" customHeight="1" x14ac:dyDescent="0.25">
      <c r="A28" s="17"/>
      <c r="B28" s="184" t="s">
        <v>341</v>
      </c>
      <c r="C28" s="184"/>
      <c r="D28" s="184"/>
      <c r="E28" s="79"/>
      <c r="F28" s="79"/>
      <c r="G28" s="79"/>
      <c r="H28" s="79"/>
      <c r="I28" s="16">
        <f>SUM(I8:I27)</f>
        <v>7173242543</v>
      </c>
      <c r="J28" s="16">
        <f>SUM(J8:J27)</f>
        <v>1500507086</v>
      </c>
      <c r="K28" s="16">
        <f>SUM(K8:K27)</f>
        <v>5672735457</v>
      </c>
      <c r="L28" s="16"/>
      <c r="M28" s="16"/>
      <c r="N28" s="16"/>
      <c r="O28" s="16"/>
      <c r="P28" s="16"/>
      <c r="Q28" s="16"/>
      <c r="R28" s="16"/>
      <c r="S28" s="16"/>
      <c r="T28" s="16"/>
      <c r="U28" s="16"/>
      <c r="V28" s="17"/>
    </row>
    <row r="29" spans="1:22" ht="39.75" customHeight="1" x14ac:dyDescent="0.25">
      <c r="C29" s="80"/>
      <c r="D29" s="81"/>
      <c r="F29" s="82"/>
      <c r="G29" s="82"/>
      <c r="H29" s="82"/>
      <c r="I29" s="83"/>
      <c r="J29" s="83"/>
      <c r="K29" s="83"/>
      <c r="L29" s="83"/>
      <c r="M29" s="83"/>
      <c r="N29" s="83"/>
      <c r="O29" s="83"/>
      <c r="P29" s="83"/>
      <c r="Q29" s="83"/>
      <c r="R29" s="83"/>
      <c r="S29" s="83"/>
      <c r="T29" s="83"/>
      <c r="U29" s="83"/>
    </row>
    <row r="30" spans="1:22" s="18" customFormat="1" ht="32.25" customHeight="1" x14ac:dyDescent="0.25">
      <c r="A30"/>
      <c r="B30"/>
      <c r="C30" s="80"/>
      <c r="D30"/>
      <c r="E30" s="80"/>
      <c r="F30" s="81"/>
      <c r="G30" s="81"/>
      <c r="H30" s="81"/>
      <c r="I30"/>
      <c r="J30"/>
      <c r="K30"/>
      <c r="L30"/>
      <c r="M30"/>
      <c r="N30"/>
      <c r="O30"/>
      <c r="P30"/>
      <c r="Q30"/>
      <c r="R30"/>
      <c r="S30"/>
      <c r="T30"/>
      <c r="U30"/>
      <c r="V30"/>
    </row>
    <row r="31" spans="1:22" x14ac:dyDescent="0.25">
      <c r="F31" s="84"/>
      <c r="G31" s="84"/>
      <c r="H31" s="84"/>
      <c r="I31" s="83"/>
    </row>
    <row r="32" spans="1:22" x14ac:dyDescent="0.25">
      <c r="F32" s="84"/>
      <c r="G32" s="84"/>
      <c r="H32" s="84"/>
      <c r="I32" s="83"/>
    </row>
  </sheetData>
  <mergeCells count="42">
    <mergeCell ref="A6:A7"/>
    <mergeCell ref="H6:H7"/>
    <mergeCell ref="L6:M6"/>
    <mergeCell ref="J1:K3"/>
    <mergeCell ref="V5:V7"/>
    <mergeCell ref="B6:B7"/>
    <mergeCell ref="C6:C7"/>
    <mergeCell ref="D6:D7"/>
    <mergeCell ref="E6:E7"/>
    <mergeCell ref="F6:F7"/>
    <mergeCell ref="I5:I6"/>
    <mergeCell ref="J5:J6"/>
    <mergeCell ref="K5:K6"/>
    <mergeCell ref="L5:Q5"/>
    <mergeCell ref="R5:R7"/>
    <mergeCell ref="G6:G7"/>
    <mergeCell ref="S7:U7"/>
    <mergeCell ref="P6:Q6"/>
    <mergeCell ref="I7:K7"/>
    <mergeCell ref="V1:V3"/>
    <mergeCell ref="B2:I2"/>
    <mergeCell ref="B3:I3"/>
    <mergeCell ref="A5:B5"/>
    <mergeCell ref="C5:E5"/>
    <mergeCell ref="F5:H5"/>
    <mergeCell ref="B4:C4"/>
    <mergeCell ref="E4:F4"/>
    <mergeCell ref="G4:H4"/>
    <mergeCell ref="I4:K4"/>
    <mergeCell ref="U5:U6"/>
    <mergeCell ref="S5:S6"/>
    <mergeCell ref="T5:T6"/>
    <mergeCell ref="N6:O6"/>
    <mergeCell ref="A1:A3"/>
    <mergeCell ref="B1:I1"/>
    <mergeCell ref="B28:D28"/>
    <mergeCell ref="A8:A19"/>
    <mergeCell ref="B11:B13"/>
    <mergeCell ref="B14:B20"/>
    <mergeCell ref="A22:A27"/>
    <mergeCell ref="B22:B25"/>
    <mergeCell ref="B8:B10"/>
  </mergeCells>
  <conditionalFormatting sqref="S8:S27">
    <cfRule type="cellIs" dxfId="47" priority="9" operator="greaterThan">
      <formula>24%</formula>
    </cfRule>
    <cfRule type="cellIs" dxfId="46" priority="10" operator="between">
      <formula>20%</formula>
      <formula>24%</formula>
    </cfRule>
    <cfRule type="cellIs" dxfId="45" priority="11" operator="between">
      <formula>9%</formula>
      <formula>19%</formula>
    </cfRule>
    <cfRule type="cellIs" dxfId="44" priority="12" operator="lessThan">
      <formula>9%</formula>
    </cfRule>
  </conditionalFormatting>
  <conditionalFormatting sqref="T8:T27">
    <cfRule type="cellIs" dxfId="43" priority="5" operator="greaterThan">
      <formula>24%</formula>
    </cfRule>
    <cfRule type="cellIs" dxfId="42" priority="6" operator="between">
      <formula>20%</formula>
      <formula>24%</formula>
    </cfRule>
    <cfRule type="cellIs" dxfId="41" priority="7" operator="between">
      <formula>9%</formula>
      <formula>19%</formula>
    </cfRule>
    <cfRule type="cellIs" dxfId="40" priority="8" operator="lessThan">
      <formula>9%</formula>
    </cfRule>
  </conditionalFormatting>
  <conditionalFormatting sqref="U8:U27">
    <cfRule type="cellIs" dxfId="39" priority="1" operator="greaterThan">
      <formula>24%</formula>
    </cfRule>
    <cfRule type="cellIs" dxfId="38" priority="2" operator="between">
      <formula>20%</formula>
      <formula>24%</formula>
    </cfRule>
    <cfRule type="cellIs" dxfId="37" priority="3" operator="between">
      <formula>9%</formula>
      <formula>19%</formula>
    </cfRule>
    <cfRule type="cellIs" dxfId="36"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5"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47"/>
  <sheetViews>
    <sheetView showGridLines="0" zoomScale="90" zoomScaleNormal="90" zoomScalePageLayoutView="50" workbookViewId="0">
      <pane xSplit="3" ySplit="7" topLeftCell="I25" activePane="bottomRight" state="frozen"/>
      <selection sqref="A1:A3"/>
      <selection pane="topRight" sqref="A1:A3"/>
      <selection pane="bottomLeft" sqref="A1:A3"/>
      <selection pane="bottomRight" activeCell="L6" sqref="L6:Q6"/>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7" width="14.28515625" customWidth="1"/>
    <col min="8" max="8" width="15.5703125"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192"/>
      <c r="B1" s="193" t="s">
        <v>343</v>
      </c>
      <c r="C1" s="193"/>
      <c r="D1" s="193"/>
      <c r="E1" s="193"/>
      <c r="F1" s="193"/>
      <c r="G1" s="193"/>
      <c r="H1" s="193"/>
      <c r="I1" s="193"/>
      <c r="J1" s="192"/>
      <c r="K1" s="192"/>
      <c r="L1" s="192"/>
      <c r="M1" s="222" t="str">
        <f>B1</f>
        <v>UNIVERSIDAD SURCOLOMBIANA</v>
      </c>
      <c r="N1" s="222"/>
      <c r="O1" s="222"/>
      <c r="P1" s="222"/>
      <c r="Q1" s="222"/>
      <c r="R1" s="222"/>
      <c r="S1" s="222"/>
      <c r="T1" s="222"/>
      <c r="U1" s="222"/>
      <c r="V1" s="192"/>
    </row>
    <row r="2" spans="1:22" ht="15.75" x14ac:dyDescent="0.25">
      <c r="A2" s="192"/>
      <c r="B2" s="193" t="s">
        <v>344</v>
      </c>
      <c r="C2" s="193"/>
      <c r="D2" s="193"/>
      <c r="E2" s="193"/>
      <c r="F2" s="193"/>
      <c r="G2" s="193"/>
      <c r="H2" s="193"/>
      <c r="I2" s="193"/>
      <c r="J2" s="192"/>
      <c r="K2" s="192"/>
      <c r="L2" s="192"/>
      <c r="M2" s="222" t="str">
        <f>B2</f>
        <v>OFICINA DE PLANEACIÓN</v>
      </c>
      <c r="N2" s="222"/>
      <c r="O2" s="222"/>
      <c r="P2" s="222"/>
      <c r="Q2" s="222"/>
      <c r="R2" s="222"/>
      <c r="S2" s="222"/>
      <c r="T2" s="222"/>
      <c r="U2" s="222"/>
      <c r="V2" s="192"/>
    </row>
    <row r="3" spans="1:22" ht="15.75" x14ac:dyDescent="0.25">
      <c r="A3" s="192"/>
      <c r="B3" s="194" t="s">
        <v>345</v>
      </c>
      <c r="C3" s="194"/>
      <c r="D3" s="194"/>
      <c r="E3" s="194"/>
      <c r="F3" s="194"/>
      <c r="G3" s="194"/>
      <c r="H3" s="194"/>
      <c r="I3" s="194"/>
      <c r="J3" s="192"/>
      <c r="K3" s="192"/>
      <c r="L3" s="192"/>
      <c r="M3" s="223" t="str">
        <f>B3</f>
        <v>SEGUIMIENTO AL PLAN DE DESARROLLO</v>
      </c>
      <c r="N3" s="223"/>
      <c r="O3" s="223"/>
      <c r="P3" s="223"/>
      <c r="Q3" s="223"/>
      <c r="R3" s="223"/>
      <c r="S3" s="223"/>
      <c r="T3" s="223"/>
      <c r="U3" s="223"/>
      <c r="V3" s="192"/>
    </row>
    <row r="4" spans="1:22" ht="15.75" x14ac:dyDescent="0.25">
      <c r="A4" s="90" t="s">
        <v>346</v>
      </c>
      <c r="B4" s="203" t="s">
        <v>347</v>
      </c>
      <c r="C4" s="203"/>
      <c r="D4" s="90" t="s">
        <v>348</v>
      </c>
      <c r="E4" s="203">
        <v>1</v>
      </c>
      <c r="F4" s="203"/>
      <c r="G4" s="193" t="s">
        <v>349</v>
      </c>
      <c r="H4" s="193"/>
      <c r="I4" s="194">
        <v>2016</v>
      </c>
      <c r="J4" s="194"/>
      <c r="K4" s="194"/>
      <c r="L4" s="88" t="s">
        <v>346</v>
      </c>
      <c r="M4" s="203" t="str">
        <f>B4</f>
        <v>ES-PLA-FO-04</v>
      </c>
      <c r="N4" s="203"/>
      <c r="O4" s="203"/>
      <c r="P4" s="193" t="str">
        <f>D4</f>
        <v>VERSION</v>
      </c>
      <c r="Q4" s="193"/>
      <c r="R4" s="203">
        <f>E4</f>
        <v>1</v>
      </c>
      <c r="S4" s="203"/>
      <c r="T4" s="193" t="str">
        <f>G4</f>
        <v>VIGENCIA</v>
      </c>
      <c r="U4" s="193"/>
      <c r="V4" s="91">
        <f>I4</f>
        <v>2016</v>
      </c>
    </row>
    <row r="5" spans="1:22" ht="15" customHeight="1" x14ac:dyDescent="0.25">
      <c r="A5" s="195" t="s">
        <v>352</v>
      </c>
      <c r="B5" s="196"/>
      <c r="C5" s="197" t="s">
        <v>351</v>
      </c>
      <c r="D5" s="198"/>
      <c r="E5" s="199"/>
      <c r="F5" s="200"/>
      <c r="G5" s="201"/>
      <c r="H5" s="202"/>
      <c r="I5" s="215" t="s">
        <v>0</v>
      </c>
      <c r="J5" s="217" t="s">
        <v>1</v>
      </c>
      <c r="K5" s="217" t="s">
        <v>2</v>
      </c>
      <c r="L5" s="206" t="s">
        <v>3</v>
      </c>
      <c r="M5" s="206"/>
      <c r="N5" s="206"/>
      <c r="O5" s="206"/>
      <c r="P5" s="206"/>
      <c r="Q5" s="206"/>
      <c r="R5" s="206" t="s">
        <v>4</v>
      </c>
      <c r="S5" s="204" t="s">
        <v>5</v>
      </c>
      <c r="T5" s="205" t="s">
        <v>6</v>
      </c>
      <c r="U5" s="204" t="s">
        <v>7</v>
      </c>
      <c r="V5" s="207" t="s">
        <v>8</v>
      </c>
    </row>
    <row r="6" spans="1:22" ht="28.5" customHeight="1" x14ac:dyDescent="0.25">
      <c r="A6" s="208" t="s">
        <v>9</v>
      </c>
      <c r="B6" s="208" t="s">
        <v>10</v>
      </c>
      <c r="C6" s="209" t="s">
        <v>11</v>
      </c>
      <c r="D6" s="208" t="s">
        <v>12</v>
      </c>
      <c r="E6" s="211" t="s">
        <v>13</v>
      </c>
      <c r="F6" s="213" t="s">
        <v>14</v>
      </c>
      <c r="G6" s="213" t="s">
        <v>15</v>
      </c>
      <c r="H6" s="213" t="s">
        <v>16</v>
      </c>
      <c r="I6" s="216"/>
      <c r="J6" s="217"/>
      <c r="K6" s="217"/>
      <c r="L6" s="206" t="s">
        <v>459</v>
      </c>
      <c r="M6" s="206"/>
      <c r="N6" s="206" t="s">
        <v>460</v>
      </c>
      <c r="O6" s="206"/>
      <c r="P6" s="206" t="s">
        <v>461</v>
      </c>
      <c r="Q6" s="206"/>
      <c r="R6" s="206"/>
      <c r="S6" s="204"/>
      <c r="T6" s="205"/>
      <c r="U6" s="204"/>
      <c r="V6" s="207"/>
    </row>
    <row r="7" spans="1:22" ht="23.25" customHeight="1" x14ac:dyDescent="0.25">
      <c r="A7" s="208"/>
      <c r="B7" s="208"/>
      <c r="C7" s="210"/>
      <c r="D7" s="208"/>
      <c r="E7" s="212"/>
      <c r="F7" s="214"/>
      <c r="G7" s="214"/>
      <c r="H7" s="214"/>
      <c r="I7" s="219" t="s">
        <v>17</v>
      </c>
      <c r="J7" s="220"/>
      <c r="K7" s="221"/>
      <c r="L7" s="1" t="s">
        <v>18</v>
      </c>
      <c r="M7" s="1" t="s">
        <v>19</v>
      </c>
      <c r="N7" s="1" t="s">
        <v>18</v>
      </c>
      <c r="O7" s="1" t="s">
        <v>19</v>
      </c>
      <c r="P7" s="1" t="s">
        <v>18</v>
      </c>
      <c r="Q7" s="1" t="s">
        <v>19</v>
      </c>
      <c r="R7" s="206"/>
      <c r="S7" s="218" t="s">
        <v>20</v>
      </c>
      <c r="T7" s="218"/>
      <c r="U7" s="218"/>
      <c r="V7" s="207"/>
    </row>
    <row r="8" spans="1:22" ht="150" x14ac:dyDescent="0.25">
      <c r="A8" s="224" t="s">
        <v>342</v>
      </c>
      <c r="B8" s="186" t="s">
        <v>24</v>
      </c>
      <c r="C8" s="19" t="s">
        <v>25</v>
      </c>
      <c r="D8" s="2" t="s">
        <v>26</v>
      </c>
      <c r="E8" s="21">
        <v>410</v>
      </c>
      <c r="F8" s="22" t="s">
        <v>27</v>
      </c>
      <c r="G8" s="22">
        <v>4</v>
      </c>
      <c r="H8" s="22" t="s">
        <v>28</v>
      </c>
      <c r="I8" s="23">
        <v>150000000</v>
      </c>
      <c r="J8" s="23">
        <v>129819880</v>
      </c>
      <c r="K8" s="24">
        <f>I8-J8</f>
        <v>20180120</v>
      </c>
      <c r="L8" s="36">
        <v>0</v>
      </c>
      <c r="M8" s="109">
        <f t="shared" ref="M8:M19" si="0">IFERROR((L8/G8),0)</f>
        <v>0</v>
      </c>
      <c r="N8" s="36">
        <v>0</v>
      </c>
      <c r="O8" s="109">
        <f>IFERROR((N8/G8),0)</f>
        <v>0</v>
      </c>
      <c r="P8" s="36">
        <v>1</v>
      </c>
      <c r="Q8" s="109">
        <f>IFERROR((P8/G8),0)</f>
        <v>0.25</v>
      </c>
      <c r="R8" s="36">
        <f>L8+N8+P8</f>
        <v>1</v>
      </c>
      <c r="S8" s="106">
        <f>IFERROR((J8/I8)*100,0)/100</f>
        <v>0.86546586666666669</v>
      </c>
      <c r="T8" s="139">
        <f>M8+O8+Q8</f>
        <v>0.25</v>
      </c>
      <c r="U8" s="106">
        <f>S8*T8</f>
        <v>0.21636646666666667</v>
      </c>
      <c r="V8" s="26" t="s">
        <v>388</v>
      </c>
    </row>
    <row r="9" spans="1:22" ht="45.75" customHeight="1" x14ac:dyDescent="0.25">
      <c r="A9" s="225"/>
      <c r="B9" s="187"/>
      <c r="C9" s="27" t="s">
        <v>29</v>
      </c>
      <c r="D9" s="2" t="s">
        <v>30</v>
      </c>
      <c r="E9" s="3">
        <v>410</v>
      </c>
      <c r="F9" s="4" t="s">
        <v>27</v>
      </c>
      <c r="G9" s="4">
        <v>4</v>
      </c>
      <c r="H9" s="4" t="s">
        <v>31</v>
      </c>
      <c r="I9" s="5">
        <v>350000000</v>
      </c>
      <c r="J9" s="5">
        <v>0</v>
      </c>
      <c r="K9" s="24">
        <f t="shared" ref="K9:K44" si="1">I9-J9</f>
        <v>350000000</v>
      </c>
      <c r="L9" s="7">
        <v>0</v>
      </c>
      <c r="M9" s="104">
        <f t="shared" si="0"/>
        <v>0</v>
      </c>
      <c r="N9" s="7">
        <v>0</v>
      </c>
      <c r="O9" s="104">
        <f>IFERROR((N9/G9),0)</f>
        <v>0</v>
      </c>
      <c r="P9" s="7">
        <v>0</v>
      </c>
      <c r="Q9" s="109">
        <f t="shared" ref="Q9:Q44" si="2">IFERROR((P9/G9),0)</f>
        <v>0</v>
      </c>
      <c r="R9" s="36">
        <f t="shared" ref="R9:R44" si="3">L9+N9+P9</f>
        <v>0</v>
      </c>
      <c r="S9" s="106">
        <f t="shared" ref="S9:S44" si="4">IFERROR((J9/I9)*100,0)/100</f>
        <v>0</v>
      </c>
      <c r="T9" s="139">
        <f t="shared" ref="T9:T44" si="5">M9+O9+Q9</f>
        <v>0</v>
      </c>
      <c r="U9" s="106">
        <f t="shared" ref="U9:U44" si="6">S9*T9</f>
        <v>0</v>
      </c>
      <c r="V9" s="28" t="s">
        <v>389</v>
      </c>
    </row>
    <row r="10" spans="1:22" ht="60" x14ac:dyDescent="0.25">
      <c r="A10" s="225"/>
      <c r="B10" s="187"/>
      <c r="C10" s="27" t="s">
        <v>32</v>
      </c>
      <c r="D10" s="73" t="s">
        <v>33</v>
      </c>
      <c r="E10" s="3">
        <v>410</v>
      </c>
      <c r="F10" s="29" t="s">
        <v>34</v>
      </c>
      <c r="G10" s="29">
        <v>4</v>
      </c>
      <c r="H10" s="4" t="s">
        <v>35</v>
      </c>
      <c r="I10" s="5">
        <v>1418000000</v>
      </c>
      <c r="J10" s="5">
        <v>305685305</v>
      </c>
      <c r="K10" s="24">
        <f t="shared" si="1"/>
        <v>1112314695</v>
      </c>
      <c r="L10" s="7">
        <v>10</v>
      </c>
      <c r="M10" s="104">
        <f t="shared" si="0"/>
        <v>2.5</v>
      </c>
      <c r="N10" s="7">
        <v>7</v>
      </c>
      <c r="O10" s="104">
        <f t="shared" ref="O10:O44" si="7">IFERROR((N10/G10),0)</f>
        <v>1.75</v>
      </c>
      <c r="P10" s="7">
        <v>1</v>
      </c>
      <c r="Q10" s="109">
        <f t="shared" si="2"/>
        <v>0.25</v>
      </c>
      <c r="R10" s="36">
        <f t="shared" si="3"/>
        <v>18</v>
      </c>
      <c r="S10" s="106">
        <f t="shared" si="4"/>
        <v>0.2155749682651622</v>
      </c>
      <c r="T10" s="139">
        <f t="shared" si="5"/>
        <v>4.5</v>
      </c>
      <c r="U10" s="106">
        <f t="shared" si="6"/>
        <v>0.97008735719322992</v>
      </c>
      <c r="V10" s="30" t="s">
        <v>390</v>
      </c>
    </row>
    <row r="11" spans="1:22" ht="30.75" customHeight="1" x14ac:dyDescent="0.25">
      <c r="A11" s="225"/>
      <c r="B11" s="187"/>
      <c r="C11" s="27" t="s">
        <v>36</v>
      </c>
      <c r="D11" s="2" t="s">
        <v>37</v>
      </c>
      <c r="E11" s="3">
        <v>410</v>
      </c>
      <c r="F11" s="4" t="s">
        <v>27</v>
      </c>
      <c r="G11" s="4">
        <v>1</v>
      </c>
      <c r="H11" s="4" t="s">
        <v>38</v>
      </c>
      <c r="I11" s="5">
        <v>15000000</v>
      </c>
      <c r="J11" s="5">
        <v>0</v>
      </c>
      <c r="K11" s="24">
        <f t="shared" si="1"/>
        <v>15000000</v>
      </c>
      <c r="L11" s="7">
        <v>0</v>
      </c>
      <c r="M11" s="104">
        <f t="shared" si="0"/>
        <v>0</v>
      </c>
      <c r="N11" s="7">
        <v>0</v>
      </c>
      <c r="O11" s="104">
        <f t="shared" si="7"/>
        <v>0</v>
      </c>
      <c r="P11" s="7"/>
      <c r="Q11" s="109">
        <f t="shared" si="2"/>
        <v>0</v>
      </c>
      <c r="R11" s="36">
        <f t="shared" si="3"/>
        <v>0</v>
      </c>
      <c r="S11" s="106">
        <f t="shared" si="4"/>
        <v>0</v>
      </c>
      <c r="T11" s="139">
        <f t="shared" si="5"/>
        <v>0</v>
      </c>
      <c r="U11" s="106">
        <f t="shared" si="6"/>
        <v>0</v>
      </c>
      <c r="V11" s="28" t="s">
        <v>391</v>
      </c>
    </row>
    <row r="12" spans="1:22" ht="300" x14ac:dyDescent="0.25">
      <c r="A12" s="225"/>
      <c r="B12" s="188"/>
      <c r="C12" s="27" t="s">
        <v>39</v>
      </c>
      <c r="D12" s="2" t="s">
        <v>40</v>
      </c>
      <c r="E12" s="3">
        <v>410</v>
      </c>
      <c r="F12" s="4" t="s">
        <v>27</v>
      </c>
      <c r="G12" s="4">
        <v>20</v>
      </c>
      <c r="H12" s="4" t="s">
        <v>41</v>
      </c>
      <c r="I12" s="5">
        <v>440305826</v>
      </c>
      <c r="J12" s="5">
        <v>60999794</v>
      </c>
      <c r="K12" s="24">
        <f t="shared" si="1"/>
        <v>379306032</v>
      </c>
      <c r="L12" s="7">
        <v>3</v>
      </c>
      <c r="M12" s="104">
        <f t="shared" si="0"/>
        <v>0.15</v>
      </c>
      <c r="N12" s="7">
        <v>1</v>
      </c>
      <c r="O12" s="104">
        <f t="shared" si="7"/>
        <v>0.05</v>
      </c>
      <c r="P12" s="7">
        <v>6</v>
      </c>
      <c r="Q12" s="109">
        <f t="shared" si="2"/>
        <v>0.3</v>
      </c>
      <c r="R12" s="36">
        <f t="shared" si="3"/>
        <v>10</v>
      </c>
      <c r="S12" s="106">
        <f t="shared" si="4"/>
        <v>0.13853960224455444</v>
      </c>
      <c r="T12" s="139">
        <f t="shared" si="5"/>
        <v>0.5</v>
      </c>
      <c r="U12" s="106">
        <f t="shared" si="6"/>
        <v>6.9269801122277222E-2</v>
      </c>
      <c r="V12" s="30" t="s">
        <v>392</v>
      </c>
    </row>
    <row r="13" spans="1:22" ht="36" customHeight="1" x14ac:dyDescent="0.25">
      <c r="A13" s="225"/>
      <c r="B13" s="186" t="s">
        <v>42</v>
      </c>
      <c r="C13" s="31" t="s">
        <v>43</v>
      </c>
      <c r="D13" s="2" t="s">
        <v>44</v>
      </c>
      <c r="E13" s="3">
        <v>410</v>
      </c>
      <c r="F13" s="4" t="s">
        <v>27</v>
      </c>
      <c r="G13" s="4">
        <v>2</v>
      </c>
      <c r="H13" s="4" t="s">
        <v>45</v>
      </c>
      <c r="I13" s="5">
        <v>5000000</v>
      </c>
      <c r="J13" s="5">
        <v>0</v>
      </c>
      <c r="K13" s="24">
        <f t="shared" si="1"/>
        <v>5000000</v>
      </c>
      <c r="L13" s="7">
        <v>0</v>
      </c>
      <c r="M13" s="104">
        <f t="shared" si="0"/>
        <v>0</v>
      </c>
      <c r="N13" s="7">
        <v>0</v>
      </c>
      <c r="O13" s="104">
        <f t="shared" si="7"/>
        <v>0</v>
      </c>
      <c r="P13" s="7">
        <v>0</v>
      </c>
      <c r="Q13" s="109">
        <f t="shared" si="2"/>
        <v>0</v>
      </c>
      <c r="R13" s="36">
        <f t="shared" si="3"/>
        <v>0</v>
      </c>
      <c r="S13" s="106">
        <f t="shared" si="4"/>
        <v>0</v>
      </c>
      <c r="T13" s="139">
        <f t="shared" si="5"/>
        <v>0</v>
      </c>
      <c r="U13" s="106">
        <f t="shared" si="6"/>
        <v>0</v>
      </c>
      <c r="V13" s="26" t="s">
        <v>393</v>
      </c>
    </row>
    <row r="14" spans="1:22" ht="33" customHeight="1" x14ac:dyDescent="0.25">
      <c r="A14" s="225"/>
      <c r="B14" s="187"/>
      <c r="C14" s="27" t="s">
        <v>46</v>
      </c>
      <c r="D14" s="2" t="s">
        <v>47</v>
      </c>
      <c r="E14" s="3">
        <v>410</v>
      </c>
      <c r="F14" s="4" t="s">
        <v>48</v>
      </c>
      <c r="G14" s="4">
        <v>1</v>
      </c>
      <c r="H14" s="4" t="s">
        <v>49</v>
      </c>
      <c r="I14" s="5">
        <v>5000000</v>
      </c>
      <c r="J14" s="5">
        <v>0</v>
      </c>
      <c r="K14" s="24">
        <f t="shared" si="1"/>
        <v>5000000</v>
      </c>
      <c r="L14" s="7">
        <v>0</v>
      </c>
      <c r="M14" s="104">
        <f t="shared" si="0"/>
        <v>0</v>
      </c>
      <c r="N14" s="7">
        <v>0</v>
      </c>
      <c r="O14" s="104">
        <f t="shared" si="7"/>
        <v>0</v>
      </c>
      <c r="P14" s="7">
        <v>0</v>
      </c>
      <c r="Q14" s="109">
        <f t="shared" si="2"/>
        <v>0</v>
      </c>
      <c r="R14" s="36">
        <f t="shared" si="3"/>
        <v>0</v>
      </c>
      <c r="S14" s="106">
        <f t="shared" si="4"/>
        <v>0</v>
      </c>
      <c r="T14" s="139">
        <f t="shared" si="5"/>
        <v>0</v>
      </c>
      <c r="U14" s="106">
        <f t="shared" si="6"/>
        <v>0</v>
      </c>
      <c r="V14" s="26" t="s">
        <v>394</v>
      </c>
    </row>
    <row r="15" spans="1:22" ht="31.5" customHeight="1" x14ac:dyDescent="0.25">
      <c r="A15" s="225"/>
      <c r="B15" s="187"/>
      <c r="C15" s="27" t="s">
        <v>50</v>
      </c>
      <c r="D15" s="2" t="s">
        <v>51</v>
      </c>
      <c r="E15" s="3">
        <v>410</v>
      </c>
      <c r="F15" s="4" t="s">
        <v>48</v>
      </c>
      <c r="G15" s="4">
        <v>4</v>
      </c>
      <c r="H15" s="4" t="s">
        <v>45</v>
      </c>
      <c r="I15" s="5">
        <v>0</v>
      </c>
      <c r="J15" s="5"/>
      <c r="K15" s="24">
        <f t="shared" si="1"/>
        <v>0</v>
      </c>
      <c r="L15" s="7">
        <v>0</v>
      </c>
      <c r="M15" s="104">
        <f t="shared" si="0"/>
        <v>0</v>
      </c>
      <c r="N15" s="7">
        <v>0</v>
      </c>
      <c r="O15" s="104">
        <f t="shared" si="7"/>
        <v>0</v>
      </c>
      <c r="P15" s="7">
        <v>0</v>
      </c>
      <c r="Q15" s="109">
        <f t="shared" si="2"/>
        <v>0</v>
      </c>
      <c r="R15" s="36">
        <f t="shared" si="3"/>
        <v>0</v>
      </c>
      <c r="S15" s="106">
        <f t="shared" si="4"/>
        <v>0</v>
      </c>
      <c r="T15" s="139">
        <f t="shared" si="5"/>
        <v>0</v>
      </c>
      <c r="U15" s="106">
        <f t="shared" si="6"/>
        <v>0</v>
      </c>
      <c r="V15" s="7" t="s">
        <v>393</v>
      </c>
    </row>
    <row r="16" spans="1:22" ht="409.5" x14ac:dyDescent="0.25">
      <c r="A16" s="225"/>
      <c r="B16" s="187"/>
      <c r="C16" s="27" t="s">
        <v>52</v>
      </c>
      <c r="D16" s="2" t="s">
        <v>53</v>
      </c>
      <c r="E16" s="3">
        <v>410</v>
      </c>
      <c r="F16" s="4" t="s">
        <v>48</v>
      </c>
      <c r="G16" s="4">
        <v>3</v>
      </c>
      <c r="H16" s="4" t="s">
        <v>54</v>
      </c>
      <c r="I16" s="5">
        <v>18000000</v>
      </c>
      <c r="J16" s="5">
        <v>2853333</v>
      </c>
      <c r="K16" s="24">
        <f t="shared" si="1"/>
        <v>15146667</v>
      </c>
      <c r="L16" s="7">
        <v>0</v>
      </c>
      <c r="M16" s="104">
        <f t="shared" si="0"/>
        <v>0</v>
      </c>
      <c r="N16" s="7">
        <v>0</v>
      </c>
      <c r="O16" s="104">
        <f t="shared" si="7"/>
        <v>0</v>
      </c>
      <c r="P16" s="7">
        <v>0</v>
      </c>
      <c r="Q16" s="109">
        <f t="shared" si="2"/>
        <v>0</v>
      </c>
      <c r="R16" s="36">
        <f t="shared" si="3"/>
        <v>0</v>
      </c>
      <c r="S16" s="106">
        <f t="shared" si="4"/>
        <v>0.15851850000000001</v>
      </c>
      <c r="T16" s="139">
        <f t="shared" si="5"/>
        <v>0</v>
      </c>
      <c r="U16" s="106">
        <f t="shared" si="6"/>
        <v>0</v>
      </c>
      <c r="V16" s="26" t="s">
        <v>395</v>
      </c>
    </row>
    <row r="17" spans="1:22" ht="240" x14ac:dyDescent="0.25">
      <c r="A17" s="225"/>
      <c r="B17" s="187"/>
      <c r="C17" s="27" t="s">
        <v>55</v>
      </c>
      <c r="D17" s="2" t="s">
        <v>56</v>
      </c>
      <c r="E17" s="3">
        <v>410</v>
      </c>
      <c r="F17" s="4" t="s">
        <v>57</v>
      </c>
      <c r="G17" s="4">
        <v>3</v>
      </c>
      <c r="H17" s="4" t="s">
        <v>58</v>
      </c>
      <c r="I17" s="5">
        <v>50000000</v>
      </c>
      <c r="J17" s="5">
        <v>10000000</v>
      </c>
      <c r="K17" s="24">
        <f t="shared" si="1"/>
        <v>40000000</v>
      </c>
      <c r="L17" s="7">
        <v>0</v>
      </c>
      <c r="M17" s="104">
        <f t="shared" si="0"/>
        <v>0</v>
      </c>
      <c r="N17" s="7">
        <v>0</v>
      </c>
      <c r="O17" s="104">
        <f t="shared" si="7"/>
        <v>0</v>
      </c>
      <c r="P17" s="7">
        <v>0</v>
      </c>
      <c r="Q17" s="109">
        <f t="shared" si="2"/>
        <v>0</v>
      </c>
      <c r="R17" s="36">
        <f t="shared" si="3"/>
        <v>0</v>
      </c>
      <c r="S17" s="106">
        <f t="shared" si="4"/>
        <v>0.2</v>
      </c>
      <c r="T17" s="139">
        <f t="shared" si="5"/>
        <v>0</v>
      </c>
      <c r="U17" s="106">
        <f t="shared" si="6"/>
        <v>0</v>
      </c>
      <c r="V17" s="28" t="s">
        <v>396</v>
      </c>
    </row>
    <row r="18" spans="1:22" ht="409.5" x14ac:dyDescent="0.25">
      <c r="A18" s="225"/>
      <c r="B18" s="187"/>
      <c r="C18" s="27" t="s">
        <v>59</v>
      </c>
      <c r="D18" s="2" t="s">
        <v>60</v>
      </c>
      <c r="E18" s="3">
        <v>410</v>
      </c>
      <c r="F18" s="4" t="s">
        <v>61</v>
      </c>
      <c r="G18" s="4">
        <v>16</v>
      </c>
      <c r="H18" s="4" t="s">
        <v>62</v>
      </c>
      <c r="I18" s="5">
        <v>50000000</v>
      </c>
      <c r="J18" s="5">
        <v>0</v>
      </c>
      <c r="K18" s="24">
        <f t="shared" si="1"/>
        <v>50000000</v>
      </c>
      <c r="L18" s="7">
        <v>0</v>
      </c>
      <c r="M18" s="104">
        <f t="shared" si="0"/>
        <v>0</v>
      </c>
      <c r="N18" s="7">
        <v>0</v>
      </c>
      <c r="O18" s="104">
        <f t="shared" si="7"/>
        <v>0</v>
      </c>
      <c r="P18" s="7">
        <v>0</v>
      </c>
      <c r="Q18" s="109">
        <f t="shared" si="2"/>
        <v>0</v>
      </c>
      <c r="R18" s="36">
        <f t="shared" si="3"/>
        <v>0</v>
      </c>
      <c r="S18" s="106">
        <f t="shared" si="4"/>
        <v>0</v>
      </c>
      <c r="T18" s="139">
        <f t="shared" si="5"/>
        <v>0</v>
      </c>
      <c r="U18" s="106">
        <f t="shared" si="6"/>
        <v>0</v>
      </c>
      <c r="V18" s="28" t="s">
        <v>397</v>
      </c>
    </row>
    <row r="19" spans="1:22" ht="105" x14ac:dyDescent="0.25">
      <c r="A19" s="225"/>
      <c r="B19" s="187"/>
      <c r="C19" s="27" t="s">
        <v>63</v>
      </c>
      <c r="D19" s="2" t="s">
        <v>64</v>
      </c>
      <c r="E19" s="3">
        <v>410</v>
      </c>
      <c r="F19" s="4" t="s">
        <v>34</v>
      </c>
      <c r="G19" s="4">
        <v>35</v>
      </c>
      <c r="H19" s="4" t="s">
        <v>65</v>
      </c>
      <c r="I19" s="5">
        <v>90000000</v>
      </c>
      <c r="J19" s="5">
        <v>2000000</v>
      </c>
      <c r="K19" s="24">
        <f t="shared" si="1"/>
        <v>88000000</v>
      </c>
      <c r="L19" s="7">
        <v>0</v>
      </c>
      <c r="M19" s="104">
        <f t="shared" si="0"/>
        <v>0</v>
      </c>
      <c r="N19" s="7">
        <v>1</v>
      </c>
      <c r="O19" s="104">
        <f t="shared" si="7"/>
        <v>2.8571428571428571E-2</v>
      </c>
      <c r="P19" s="7">
        <v>0</v>
      </c>
      <c r="Q19" s="109">
        <f t="shared" si="2"/>
        <v>0</v>
      </c>
      <c r="R19" s="36">
        <f t="shared" si="3"/>
        <v>1</v>
      </c>
      <c r="S19" s="106">
        <f t="shared" si="4"/>
        <v>2.2222222222222223E-2</v>
      </c>
      <c r="T19" s="139">
        <f t="shared" si="5"/>
        <v>2.8571428571428571E-2</v>
      </c>
      <c r="U19" s="106">
        <f t="shared" si="6"/>
        <v>6.3492063492063492E-4</v>
      </c>
      <c r="V19" s="28" t="s">
        <v>398</v>
      </c>
    </row>
    <row r="20" spans="1:22" ht="30" x14ac:dyDescent="0.25">
      <c r="A20" s="225"/>
      <c r="B20" s="187"/>
      <c r="C20" s="27" t="s">
        <v>66</v>
      </c>
      <c r="D20" s="2" t="s">
        <v>67</v>
      </c>
      <c r="E20" s="3">
        <v>410</v>
      </c>
      <c r="F20" s="4" t="s">
        <v>68</v>
      </c>
      <c r="G20" s="4"/>
      <c r="H20" s="4"/>
      <c r="I20" s="5">
        <v>8000000</v>
      </c>
      <c r="J20" s="5">
        <v>0</v>
      </c>
      <c r="K20" s="24">
        <f t="shared" si="1"/>
        <v>8000000</v>
      </c>
      <c r="L20" s="7">
        <v>0</v>
      </c>
      <c r="M20" s="104">
        <f>IFERROR((L20/G20),0)</f>
        <v>0</v>
      </c>
      <c r="N20" s="7">
        <v>0</v>
      </c>
      <c r="O20" s="104">
        <f t="shared" si="7"/>
        <v>0</v>
      </c>
      <c r="P20" s="7">
        <v>0</v>
      </c>
      <c r="Q20" s="109">
        <f t="shared" si="2"/>
        <v>0</v>
      </c>
      <c r="R20" s="36">
        <f t="shared" si="3"/>
        <v>0</v>
      </c>
      <c r="S20" s="106">
        <f t="shared" si="4"/>
        <v>0</v>
      </c>
      <c r="T20" s="139">
        <f t="shared" si="5"/>
        <v>0</v>
      </c>
      <c r="U20" s="106">
        <f t="shared" si="6"/>
        <v>0</v>
      </c>
      <c r="V20" s="28"/>
    </row>
    <row r="21" spans="1:22" ht="60" x14ac:dyDescent="0.25">
      <c r="A21" s="225"/>
      <c r="B21" s="188"/>
      <c r="C21" s="27" t="s">
        <v>69</v>
      </c>
      <c r="D21" s="2" t="s">
        <v>70</v>
      </c>
      <c r="E21" s="3">
        <v>410</v>
      </c>
      <c r="F21" s="4" t="s">
        <v>71</v>
      </c>
      <c r="G21" s="4">
        <v>3</v>
      </c>
      <c r="H21" s="4" t="s">
        <v>72</v>
      </c>
      <c r="I21" s="5">
        <v>319946741</v>
      </c>
      <c r="J21" s="5">
        <v>200000000</v>
      </c>
      <c r="K21" s="24">
        <f t="shared" si="1"/>
        <v>119946741</v>
      </c>
      <c r="L21" s="7">
        <v>1</v>
      </c>
      <c r="M21" s="104">
        <f t="shared" ref="M21:M44" si="8">IFERROR((L21/G21),0)</f>
        <v>0.33333333333333331</v>
      </c>
      <c r="N21" s="7">
        <v>2</v>
      </c>
      <c r="O21" s="104">
        <f t="shared" si="7"/>
        <v>0.66666666666666663</v>
      </c>
      <c r="P21" s="7"/>
      <c r="Q21" s="109">
        <f t="shared" si="2"/>
        <v>0</v>
      </c>
      <c r="R21" s="36">
        <f t="shared" si="3"/>
        <v>3</v>
      </c>
      <c r="S21" s="106">
        <f t="shared" si="4"/>
        <v>0.62510403880000764</v>
      </c>
      <c r="T21" s="139">
        <f t="shared" si="5"/>
        <v>1</v>
      </c>
      <c r="U21" s="106">
        <f t="shared" si="6"/>
        <v>0.62510403880000764</v>
      </c>
      <c r="V21" s="30" t="s">
        <v>399</v>
      </c>
    </row>
    <row r="22" spans="1:22" ht="30" customHeight="1" x14ac:dyDescent="0.25">
      <c r="A22" s="225"/>
      <c r="B22" s="186" t="s">
        <v>73</v>
      </c>
      <c r="C22" s="27" t="s">
        <v>74</v>
      </c>
      <c r="D22" s="2" t="s">
        <v>75</v>
      </c>
      <c r="E22" s="9">
        <v>410</v>
      </c>
      <c r="F22" s="4" t="s">
        <v>27</v>
      </c>
      <c r="G22" s="4">
        <v>30</v>
      </c>
      <c r="H22" s="4" t="s">
        <v>54</v>
      </c>
      <c r="I22" s="5">
        <v>40000000</v>
      </c>
      <c r="J22" s="5">
        <v>854000</v>
      </c>
      <c r="K22" s="24">
        <f t="shared" si="1"/>
        <v>39146000</v>
      </c>
      <c r="L22" s="7">
        <v>0</v>
      </c>
      <c r="M22" s="104">
        <f t="shared" si="8"/>
        <v>0</v>
      </c>
      <c r="N22" s="7">
        <v>0</v>
      </c>
      <c r="O22" s="104">
        <f t="shared" si="7"/>
        <v>0</v>
      </c>
      <c r="P22" s="7">
        <v>1</v>
      </c>
      <c r="Q22" s="109">
        <f t="shared" si="2"/>
        <v>3.3333333333333333E-2</v>
      </c>
      <c r="R22" s="36">
        <f t="shared" si="3"/>
        <v>1</v>
      </c>
      <c r="S22" s="106">
        <f t="shared" si="4"/>
        <v>2.1350000000000001E-2</v>
      </c>
      <c r="T22" s="139">
        <f t="shared" si="5"/>
        <v>3.3333333333333333E-2</v>
      </c>
      <c r="U22" s="106">
        <f t="shared" si="6"/>
        <v>7.1166666666666665E-4</v>
      </c>
      <c r="V22" s="30" t="s">
        <v>400</v>
      </c>
    </row>
    <row r="23" spans="1:22" ht="31.5" customHeight="1" x14ac:dyDescent="0.25">
      <c r="A23" s="225"/>
      <c r="B23" s="187"/>
      <c r="C23" s="27" t="s">
        <v>76</v>
      </c>
      <c r="D23" s="2" t="s">
        <v>77</v>
      </c>
      <c r="E23" s="3">
        <v>410</v>
      </c>
      <c r="F23" s="4" t="s">
        <v>78</v>
      </c>
      <c r="G23" s="4">
        <v>30</v>
      </c>
      <c r="H23" s="4" t="s">
        <v>54</v>
      </c>
      <c r="I23" s="5">
        <v>70000000</v>
      </c>
      <c r="J23" s="5">
        <v>0</v>
      </c>
      <c r="K23" s="24">
        <f t="shared" si="1"/>
        <v>70000000</v>
      </c>
      <c r="L23" s="7">
        <v>0</v>
      </c>
      <c r="M23" s="104">
        <f t="shared" si="8"/>
        <v>0</v>
      </c>
      <c r="N23" s="7">
        <v>0</v>
      </c>
      <c r="O23" s="104">
        <f t="shared" si="7"/>
        <v>0</v>
      </c>
      <c r="P23" s="7">
        <v>0</v>
      </c>
      <c r="Q23" s="109">
        <f t="shared" si="2"/>
        <v>0</v>
      </c>
      <c r="R23" s="36">
        <f t="shared" si="3"/>
        <v>0</v>
      </c>
      <c r="S23" s="106">
        <f t="shared" si="4"/>
        <v>0</v>
      </c>
      <c r="T23" s="139">
        <v>0.1</v>
      </c>
      <c r="U23" s="106">
        <f t="shared" si="6"/>
        <v>0</v>
      </c>
      <c r="V23" s="26" t="s">
        <v>401</v>
      </c>
    </row>
    <row r="24" spans="1:22" ht="45" x14ac:dyDescent="0.25">
      <c r="A24" s="225"/>
      <c r="B24" s="187"/>
      <c r="C24" s="27" t="s">
        <v>79</v>
      </c>
      <c r="D24" s="2" t="s">
        <v>80</v>
      </c>
      <c r="E24" s="3">
        <v>410</v>
      </c>
      <c r="F24" s="4" t="s">
        <v>27</v>
      </c>
      <c r="G24" s="4">
        <v>8</v>
      </c>
      <c r="H24" s="4" t="s">
        <v>22</v>
      </c>
      <c r="I24" s="5">
        <v>80000000</v>
      </c>
      <c r="J24" s="5">
        <v>50637660</v>
      </c>
      <c r="K24" s="24">
        <f t="shared" si="1"/>
        <v>29362340</v>
      </c>
      <c r="L24" s="7">
        <v>5</v>
      </c>
      <c r="M24" s="104">
        <f t="shared" si="8"/>
        <v>0.625</v>
      </c>
      <c r="N24" s="7">
        <v>2</v>
      </c>
      <c r="O24" s="104">
        <f t="shared" si="7"/>
        <v>0.25</v>
      </c>
      <c r="P24" s="7">
        <v>5</v>
      </c>
      <c r="Q24" s="109">
        <f t="shared" si="2"/>
        <v>0.625</v>
      </c>
      <c r="R24" s="36">
        <f t="shared" si="3"/>
        <v>12</v>
      </c>
      <c r="S24" s="106">
        <f t="shared" si="4"/>
        <v>0.63297075000000003</v>
      </c>
      <c r="T24" s="139">
        <f t="shared" si="5"/>
        <v>1.5</v>
      </c>
      <c r="U24" s="106">
        <f t="shared" si="6"/>
        <v>0.94945612499999998</v>
      </c>
      <c r="V24" s="30" t="s">
        <v>402</v>
      </c>
    </row>
    <row r="25" spans="1:22" ht="30" x14ac:dyDescent="0.25">
      <c r="A25" s="225"/>
      <c r="B25" s="188"/>
      <c r="C25" s="99" t="s">
        <v>355</v>
      </c>
      <c r="D25" s="100" t="s">
        <v>356</v>
      </c>
      <c r="E25" s="92">
        <v>410</v>
      </c>
      <c r="F25" s="93"/>
      <c r="G25" s="93"/>
      <c r="H25" s="93"/>
      <c r="I25" s="5"/>
      <c r="J25" s="5">
        <v>0</v>
      </c>
      <c r="K25" s="24">
        <f t="shared" si="1"/>
        <v>0</v>
      </c>
      <c r="L25" s="7"/>
      <c r="M25" s="104">
        <f t="shared" si="8"/>
        <v>0</v>
      </c>
      <c r="N25" s="7"/>
      <c r="O25" s="104">
        <f t="shared" si="7"/>
        <v>0</v>
      </c>
      <c r="P25" s="7"/>
      <c r="Q25" s="109">
        <f t="shared" si="2"/>
        <v>0</v>
      </c>
      <c r="R25" s="36">
        <f t="shared" si="3"/>
        <v>0</v>
      </c>
      <c r="S25" s="106">
        <f t="shared" si="4"/>
        <v>0</v>
      </c>
      <c r="T25" s="139">
        <f t="shared" si="5"/>
        <v>0</v>
      </c>
      <c r="U25" s="106">
        <f t="shared" si="6"/>
        <v>0</v>
      </c>
      <c r="V25" s="30"/>
    </row>
    <row r="26" spans="1:22" ht="285" x14ac:dyDescent="0.25">
      <c r="A26" s="225"/>
      <c r="B26" s="186" t="s">
        <v>81</v>
      </c>
      <c r="C26" s="27" t="s">
        <v>82</v>
      </c>
      <c r="D26" s="2" t="s">
        <v>83</v>
      </c>
      <c r="E26" s="3">
        <v>410</v>
      </c>
      <c r="F26" s="4" t="s">
        <v>27</v>
      </c>
      <c r="G26" s="4" t="s">
        <v>84</v>
      </c>
      <c r="H26" s="4" t="s">
        <v>54</v>
      </c>
      <c r="I26" s="5">
        <v>80000000</v>
      </c>
      <c r="J26" s="5">
        <v>8000000</v>
      </c>
      <c r="K26" s="24">
        <f t="shared" si="1"/>
        <v>72000000</v>
      </c>
      <c r="L26" s="7">
        <v>0</v>
      </c>
      <c r="M26" s="104">
        <f t="shared" si="8"/>
        <v>0</v>
      </c>
      <c r="N26" s="7">
        <v>3</v>
      </c>
      <c r="O26" s="104">
        <f t="shared" si="7"/>
        <v>0</v>
      </c>
      <c r="P26" s="7">
        <v>7</v>
      </c>
      <c r="Q26" s="109">
        <f t="shared" si="2"/>
        <v>0</v>
      </c>
      <c r="R26" s="36">
        <f t="shared" si="3"/>
        <v>10</v>
      </c>
      <c r="S26" s="106">
        <f t="shared" si="4"/>
        <v>0.1</v>
      </c>
      <c r="T26" s="139">
        <v>0.23</v>
      </c>
      <c r="U26" s="106">
        <f t="shared" si="6"/>
        <v>2.3000000000000003E-2</v>
      </c>
      <c r="V26" s="30" t="s">
        <v>403</v>
      </c>
    </row>
    <row r="27" spans="1:22" ht="57" customHeight="1" x14ac:dyDescent="0.25">
      <c r="A27" s="225"/>
      <c r="B27" s="187"/>
      <c r="C27" s="27" t="s">
        <v>85</v>
      </c>
      <c r="D27" s="73" t="s">
        <v>86</v>
      </c>
      <c r="E27" s="3">
        <v>410</v>
      </c>
      <c r="F27" s="4" t="s">
        <v>87</v>
      </c>
      <c r="G27" s="4">
        <v>5</v>
      </c>
      <c r="H27" s="4" t="s">
        <v>88</v>
      </c>
      <c r="I27" s="5">
        <v>35000000</v>
      </c>
      <c r="J27" s="5">
        <v>2940000</v>
      </c>
      <c r="K27" s="24">
        <f t="shared" si="1"/>
        <v>32060000</v>
      </c>
      <c r="L27" s="7">
        <v>0</v>
      </c>
      <c r="M27" s="104">
        <f t="shared" si="8"/>
        <v>0</v>
      </c>
      <c r="N27" s="7">
        <v>0</v>
      </c>
      <c r="O27" s="104">
        <f t="shared" si="7"/>
        <v>0</v>
      </c>
      <c r="P27" s="7">
        <v>0</v>
      </c>
      <c r="Q27" s="109">
        <f t="shared" si="2"/>
        <v>0</v>
      </c>
      <c r="R27" s="36">
        <f t="shared" si="3"/>
        <v>0</v>
      </c>
      <c r="S27" s="106">
        <f t="shared" si="4"/>
        <v>8.4000000000000005E-2</v>
      </c>
      <c r="T27" s="139">
        <f t="shared" si="5"/>
        <v>0</v>
      </c>
      <c r="U27" s="106">
        <f t="shared" si="6"/>
        <v>0</v>
      </c>
      <c r="V27" s="26" t="s">
        <v>404</v>
      </c>
    </row>
    <row r="28" spans="1:22" ht="60" x14ac:dyDescent="0.25">
      <c r="A28" s="225"/>
      <c r="B28" s="186" t="s">
        <v>89</v>
      </c>
      <c r="C28" s="27" t="s">
        <v>90</v>
      </c>
      <c r="D28" s="2" t="s">
        <v>91</v>
      </c>
      <c r="E28" s="3">
        <v>410</v>
      </c>
      <c r="F28" s="4" t="s">
        <v>27</v>
      </c>
      <c r="G28" s="4">
        <v>9</v>
      </c>
      <c r="H28" s="4" t="s">
        <v>92</v>
      </c>
      <c r="I28" s="5">
        <v>3157557814</v>
      </c>
      <c r="J28" s="5">
        <v>777824048</v>
      </c>
      <c r="K28" s="24">
        <f t="shared" si="1"/>
        <v>2379733766</v>
      </c>
      <c r="L28" s="7">
        <v>4</v>
      </c>
      <c r="M28" s="104">
        <f t="shared" si="8"/>
        <v>0.44444444444444442</v>
      </c>
      <c r="N28" s="7">
        <v>2</v>
      </c>
      <c r="O28" s="104">
        <f t="shared" si="7"/>
        <v>0.22222222222222221</v>
      </c>
      <c r="P28" s="7">
        <v>0</v>
      </c>
      <c r="Q28" s="109">
        <f t="shared" si="2"/>
        <v>0</v>
      </c>
      <c r="R28" s="36">
        <f t="shared" si="3"/>
        <v>6</v>
      </c>
      <c r="S28" s="106">
        <f t="shared" si="4"/>
        <v>0.24633723080264081</v>
      </c>
      <c r="T28" s="139">
        <f t="shared" si="5"/>
        <v>0.66666666666666663</v>
      </c>
      <c r="U28" s="106">
        <f t="shared" si="6"/>
        <v>0.16422482053509385</v>
      </c>
      <c r="V28" s="30" t="s">
        <v>405</v>
      </c>
    </row>
    <row r="29" spans="1:22" ht="41.25" customHeight="1" x14ac:dyDescent="0.25">
      <c r="A29" s="225"/>
      <c r="B29" s="187"/>
      <c r="C29" s="27" t="s">
        <v>93</v>
      </c>
      <c r="D29" s="2" t="s">
        <v>94</v>
      </c>
      <c r="E29" s="3">
        <v>410</v>
      </c>
      <c r="F29" s="4" t="s">
        <v>27</v>
      </c>
      <c r="G29" s="4">
        <v>1</v>
      </c>
      <c r="H29" s="4" t="s">
        <v>95</v>
      </c>
      <c r="I29" s="5">
        <v>82000000</v>
      </c>
      <c r="J29" s="5">
        <v>49629342</v>
      </c>
      <c r="K29" s="24">
        <f t="shared" si="1"/>
        <v>32370658</v>
      </c>
      <c r="L29" s="7">
        <v>0</v>
      </c>
      <c r="M29" s="104">
        <f t="shared" si="8"/>
        <v>0</v>
      </c>
      <c r="N29" s="7">
        <v>25</v>
      </c>
      <c r="O29" s="104">
        <f>IFERROR((N29/G29),0)/100</f>
        <v>0.25</v>
      </c>
      <c r="P29" s="7">
        <v>0</v>
      </c>
      <c r="Q29" s="109">
        <f t="shared" si="2"/>
        <v>0</v>
      </c>
      <c r="R29" s="36">
        <f t="shared" si="3"/>
        <v>25</v>
      </c>
      <c r="S29" s="106">
        <f t="shared" si="4"/>
        <v>0.60523587804878054</v>
      </c>
      <c r="T29" s="139">
        <f t="shared" si="5"/>
        <v>0.25</v>
      </c>
      <c r="U29" s="106">
        <f t="shared" si="6"/>
        <v>0.15130896951219514</v>
      </c>
      <c r="V29" s="30" t="s">
        <v>406</v>
      </c>
    </row>
    <row r="30" spans="1:22" ht="24" customHeight="1" x14ac:dyDescent="0.25">
      <c r="A30" s="225"/>
      <c r="B30" s="188"/>
      <c r="C30" s="99" t="s">
        <v>96</v>
      </c>
      <c r="D30" s="100" t="s">
        <v>97</v>
      </c>
      <c r="E30" s="3">
        <v>410</v>
      </c>
      <c r="F30" s="4" t="s">
        <v>27</v>
      </c>
      <c r="G30" s="4">
        <v>1</v>
      </c>
      <c r="H30" s="4" t="s">
        <v>98</v>
      </c>
      <c r="I30" s="5"/>
      <c r="J30" s="5"/>
      <c r="K30" s="24">
        <f t="shared" si="1"/>
        <v>0</v>
      </c>
      <c r="L30" s="7"/>
      <c r="M30" s="104">
        <f t="shared" si="8"/>
        <v>0</v>
      </c>
      <c r="N30" s="7"/>
      <c r="O30" s="104">
        <f t="shared" si="7"/>
        <v>0</v>
      </c>
      <c r="P30" s="7"/>
      <c r="Q30" s="109">
        <f t="shared" si="2"/>
        <v>0</v>
      </c>
      <c r="R30" s="36">
        <f t="shared" si="3"/>
        <v>0</v>
      </c>
      <c r="S30" s="106">
        <f t="shared" si="4"/>
        <v>0</v>
      </c>
      <c r="T30" s="139">
        <f t="shared" si="5"/>
        <v>0</v>
      </c>
      <c r="U30" s="106">
        <f t="shared" si="6"/>
        <v>0</v>
      </c>
      <c r="V30" s="7"/>
    </row>
    <row r="31" spans="1:22" ht="60" x14ac:dyDescent="0.25">
      <c r="A31" s="225"/>
      <c r="B31" s="48" t="s">
        <v>99</v>
      </c>
      <c r="C31" s="99" t="s">
        <v>100</v>
      </c>
      <c r="D31" s="100" t="s">
        <v>357</v>
      </c>
      <c r="E31" s="3">
        <v>410</v>
      </c>
      <c r="F31" s="4" t="s">
        <v>27</v>
      </c>
      <c r="G31" s="4">
        <v>2</v>
      </c>
      <c r="H31" s="4"/>
      <c r="I31" s="5"/>
      <c r="J31" s="5">
        <v>0</v>
      </c>
      <c r="K31" s="24">
        <f t="shared" si="1"/>
        <v>0</v>
      </c>
      <c r="L31" s="7"/>
      <c r="M31" s="104">
        <f t="shared" si="8"/>
        <v>0</v>
      </c>
      <c r="N31" s="7"/>
      <c r="O31" s="104">
        <f t="shared" si="7"/>
        <v>0</v>
      </c>
      <c r="P31" s="7"/>
      <c r="Q31" s="109">
        <f t="shared" si="2"/>
        <v>0</v>
      </c>
      <c r="R31" s="36">
        <f t="shared" si="3"/>
        <v>0</v>
      </c>
      <c r="S31" s="106">
        <f t="shared" si="4"/>
        <v>0</v>
      </c>
      <c r="T31" s="139">
        <f t="shared" si="5"/>
        <v>0</v>
      </c>
      <c r="U31" s="106">
        <f t="shared" si="6"/>
        <v>0</v>
      </c>
      <c r="V31" s="7"/>
    </row>
    <row r="32" spans="1:22" ht="96" hidden="1" x14ac:dyDescent="0.25">
      <c r="A32" s="225"/>
      <c r="B32" s="98"/>
      <c r="C32" s="99" t="s">
        <v>101</v>
      </c>
      <c r="D32" s="100" t="s">
        <v>102</v>
      </c>
      <c r="E32" s="3">
        <v>410</v>
      </c>
      <c r="F32" s="4" t="s">
        <v>27</v>
      </c>
      <c r="G32" s="4">
        <v>1</v>
      </c>
      <c r="H32" s="4" t="s">
        <v>103</v>
      </c>
      <c r="I32" s="5"/>
      <c r="J32" s="5"/>
      <c r="K32" s="24">
        <f t="shared" si="1"/>
        <v>0</v>
      </c>
      <c r="L32" s="7"/>
      <c r="M32" s="104">
        <f t="shared" si="8"/>
        <v>0</v>
      </c>
      <c r="N32" s="7"/>
      <c r="O32" s="104">
        <f t="shared" si="7"/>
        <v>0</v>
      </c>
      <c r="P32" s="7"/>
      <c r="Q32" s="109">
        <f t="shared" si="2"/>
        <v>0</v>
      </c>
      <c r="R32" s="36">
        <f t="shared" si="3"/>
        <v>0</v>
      </c>
      <c r="S32" s="106">
        <f t="shared" si="4"/>
        <v>0</v>
      </c>
      <c r="T32" s="139">
        <f t="shared" si="5"/>
        <v>0</v>
      </c>
      <c r="U32" s="106">
        <f t="shared" si="6"/>
        <v>0</v>
      </c>
      <c r="V32" s="7"/>
    </row>
    <row r="33" spans="1:22" ht="45" hidden="1" customHeight="1" x14ac:dyDescent="0.25">
      <c r="A33" s="225"/>
      <c r="B33" s="98"/>
      <c r="C33" s="99" t="s">
        <v>104</v>
      </c>
      <c r="D33" s="100" t="s">
        <v>105</v>
      </c>
      <c r="E33" s="3">
        <v>410</v>
      </c>
      <c r="F33" s="4" t="s">
        <v>27</v>
      </c>
      <c r="G33" s="4">
        <v>10</v>
      </c>
      <c r="H33" s="4" t="s">
        <v>106</v>
      </c>
      <c r="I33" s="5"/>
      <c r="J33" s="5"/>
      <c r="K33" s="24">
        <f t="shared" si="1"/>
        <v>0</v>
      </c>
      <c r="L33" s="7"/>
      <c r="M33" s="104">
        <f t="shared" si="8"/>
        <v>0</v>
      </c>
      <c r="N33" s="7"/>
      <c r="O33" s="104">
        <f t="shared" si="7"/>
        <v>0</v>
      </c>
      <c r="P33" s="7"/>
      <c r="Q33" s="109">
        <f t="shared" si="2"/>
        <v>0</v>
      </c>
      <c r="R33" s="36">
        <f t="shared" si="3"/>
        <v>0</v>
      </c>
      <c r="S33" s="106">
        <f t="shared" si="4"/>
        <v>0</v>
      </c>
      <c r="T33" s="139">
        <f t="shared" si="5"/>
        <v>0</v>
      </c>
      <c r="U33" s="106">
        <f t="shared" si="6"/>
        <v>0</v>
      </c>
      <c r="V33" s="7"/>
    </row>
    <row r="34" spans="1:22" ht="87.75" hidden="1" customHeight="1" x14ac:dyDescent="0.25">
      <c r="A34" s="225"/>
      <c r="B34" s="20"/>
      <c r="C34" s="99" t="s">
        <v>107</v>
      </c>
      <c r="D34" s="100" t="s">
        <v>108</v>
      </c>
      <c r="E34" s="3">
        <v>410</v>
      </c>
      <c r="F34" s="4" t="s">
        <v>27</v>
      </c>
      <c r="G34" s="4" t="s">
        <v>109</v>
      </c>
      <c r="H34" s="4" t="s">
        <v>110</v>
      </c>
      <c r="I34" s="5"/>
      <c r="J34" s="5"/>
      <c r="K34" s="24">
        <f t="shared" si="1"/>
        <v>0</v>
      </c>
      <c r="L34" s="7"/>
      <c r="M34" s="104">
        <f t="shared" si="8"/>
        <v>0</v>
      </c>
      <c r="N34" s="7"/>
      <c r="O34" s="104">
        <f t="shared" si="7"/>
        <v>0</v>
      </c>
      <c r="P34" s="7"/>
      <c r="Q34" s="109">
        <f t="shared" si="2"/>
        <v>0</v>
      </c>
      <c r="R34" s="36">
        <f t="shared" si="3"/>
        <v>0</v>
      </c>
      <c r="S34" s="106">
        <f t="shared" si="4"/>
        <v>0</v>
      </c>
      <c r="T34" s="139">
        <f t="shared" si="5"/>
        <v>0</v>
      </c>
      <c r="U34" s="106">
        <f t="shared" si="6"/>
        <v>0</v>
      </c>
      <c r="V34" s="7"/>
    </row>
    <row r="35" spans="1:22" ht="92.25" customHeight="1" x14ac:dyDescent="0.25">
      <c r="A35" s="225"/>
      <c r="B35" s="186" t="s">
        <v>111</v>
      </c>
      <c r="C35" s="99" t="s">
        <v>112</v>
      </c>
      <c r="D35" s="100" t="s">
        <v>358</v>
      </c>
      <c r="E35" s="3">
        <v>410</v>
      </c>
      <c r="F35" s="4" t="s">
        <v>27</v>
      </c>
      <c r="G35" s="4" t="s">
        <v>113</v>
      </c>
      <c r="H35" s="4" t="s">
        <v>114</v>
      </c>
      <c r="I35" s="5"/>
      <c r="J35" s="5">
        <v>0</v>
      </c>
      <c r="K35" s="24">
        <f t="shared" si="1"/>
        <v>0</v>
      </c>
      <c r="L35" s="7"/>
      <c r="M35" s="104">
        <f t="shared" si="8"/>
        <v>0</v>
      </c>
      <c r="N35" s="7"/>
      <c r="O35" s="104">
        <f t="shared" si="7"/>
        <v>0</v>
      </c>
      <c r="P35" s="7"/>
      <c r="Q35" s="109">
        <f t="shared" si="2"/>
        <v>0</v>
      </c>
      <c r="R35" s="36">
        <f t="shared" si="3"/>
        <v>0</v>
      </c>
      <c r="S35" s="106">
        <f t="shared" si="4"/>
        <v>0</v>
      </c>
      <c r="T35" s="139">
        <f t="shared" si="5"/>
        <v>0</v>
      </c>
      <c r="U35" s="106">
        <f t="shared" si="6"/>
        <v>0</v>
      </c>
      <c r="V35" s="7"/>
    </row>
    <row r="36" spans="1:22" s="33" customFormat="1" ht="82.5" hidden="1" customHeight="1" x14ac:dyDescent="0.25">
      <c r="A36" s="225"/>
      <c r="B36" s="188"/>
      <c r="C36" s="27" t="s">
        <v>115</v>
      </c>
      <c r="D36" s="2" t="s">
        <v>116</v>
      </c>
      <c r="E36" s="3">
        <v>410</v>
      </c>
      <c r="F36" s="4" t="s">
        <v>27</v>
      </c>
      <c r="G36" s="4" t="s">
        <v>117</v>
      </c>
      <c r="H36" s="4" t="s">
        <v>118</v>
      </c>
      <c r="I36" s="5"/>
      <c r="J36" s="5"/>
      <c r="K36" s="24">
        <f t="shared" si="1"/>
        <v>0</v>
      </c>
      <c r="L36" s="32"/>
      <c r="M36" s="104">
        <f t="shared" si="8"/>
        <v>0</v>
      </c>
      <c r="N36" s="32"/>
      <c r="O36" s="104">
        <f t="shared" si="7"/>
        <v>0</v>
      </c>
      <c r="P36" s="32"/>
      <c r="Q36" s="109">
        <f t="shared" si="2"/>
        <v>0</v>
      </c>
      <c r="R36" s="36">
        <f t="shared" si="3"/>
        <v>0</v>
      </c>
      <c r="S36" s="106">
        <f t="shared" si="4"/>
        <v>0</v>
      </c>
      <c r="T36" s="139">
        <f t="shared" si="5"/>
        <v>0</v>
      </c>
      <c r="U36" s="106">
        <f t="shared" si="6"/>
        <v>0</v>
      </c>
      <c r="V36" s="32"/>
    </row>
    <row r="37" spans="1:22" ht="61.5" customHeight="1" x14ac:dyDescent="0.25">
      <c r="A37" s="225"/>
      <c r="B37" s="227" t="s">
        <v>119</v>
      </c>
      <c r="C37" s="27" t="s">
        <v>120</v>
      </c>
      <c r="D37" s="2" t="s">
        <v>121</v>
      </c>
      <c r="E37" s="3">
        <v>410</v>
      </c>
      <c r="F37" s="4" t="s">
        <v>27</v>
      </c>
      <c r="G37" s="4">
        <v>1</v>
      </c>
      <c r="H37" s="4" t="s">
        <v>122</v>
      </c>
      <c r="I37" s="5">
        <v>50000000</v>
      </c>
      <c r="J37" s="5">
        <v>29825607</v>
      </c>
      <c r="K37" s="24">
        <f t="shared" si="1"/>
        <v>20174393</v>
      </c>
      <c r="L37" s="7">
        <v>0</v>
      </c>
      <c r="M37" s="104">
        <f t="shared" si="8"/>
        <v>0</v>
      </c>
      <c r="N37" s="7">
        <v>0</v>
      </c>
      <c r="O37" s="104">
        <f t="shared" si="7"/>
        <v>0</v>
      </c>
      <c r="P37" s="7"/>
      <c r="Q37" s="109">
        <f t="shared" si="2"/>
        <v>0</v>
      </c>
      <c r="R37" s="36">
        <f t="shared" si="3"/>
        <v>0</v>
      </c>
      <c r="S37" s="106">
        <f t="shared" si="4"/>
        <v>0.59651213999999997</v>
      </c>
      <c r="T37" s="139">
        <v>0.2</v>
      </c>
      <c r="U37" s="106">
        <f t="shared" si="6"/>
        <v>0.119302428</v>
      </c>
      <c r="V37" s="34" t="s">
        <v>407</v>
      </c>
    </row>
    <row r="38" spans="1:22" ht="33.75" customHeight="1" x14ac:dyDescent="0.25">
      <c r="A38" s="225"/>
      <c r="B38" s="228"/>
      <c r="C38" s="27" t="s">
        <v>123</v>
      </c>
      <c r="D38" s="2" t="s">
        <v>124</v>
      </c>
      <c r="E38" s="3">
        <v>410</v>
      </c>
      <c r="F38" s="4" t="s">
        <v>125</v>
      </c>
      <c r="G38" s="4">
        <v>1</v>
      </c>
      <c r="H38" s="4" t="s">
        <v>126</v>
      </c>
      <c r="I38" s="5">
        <v>55000000</v>
      </c>
      <c r="J38" s="5">
        <v>0</v>
      </c>
      <c r="K38" s="24">
        <f t="shared" si="1"/>
        <v>55000000</v>
      </c>
      <c r="L38" s="7">
        <v>0</v>
      </c>
      <c r="M38" s="104">
        <f t="shared" si="8"/>
        <v>0</v>
      </c>
      <c r="N38" s="7">
        <v>0</v>
      </c>
      <c r="O38" s="104">
        <f t="shared" si="7"/>
        <v>0</v>
      </c>
      <c r="P38" s="7">
        <v>0.5</v>
      </c>
      <c r="Q38" s="109">
        <f t="shared" si="2"/>
        <v>0.5</v>
      </c>
      <c r="R38" s="36">
        <f t="shared" si="3"/>
        <v>0.5</v>
      </c>
      <c r="S38" s="106">
        <f t="shared" si="4"/>
        <v>0</v>
      </c>
      <c r="T38" s="139">
        <f t="shared" si="5"/>
        <v>0.5</v>
      </c>
      <c r="U38" s="106">
        <f t="shared" si="6"/>
        <v>0</v>
      </c>
      <c r="V38" s="26" t="s">
        <v>408</v>
      </c>
    </row>
    <row r="39" spans="1:22" ht="51.75" customHeight="1" x14ac:dyDescent="0.25">
      <c r="A39" s="225"/>
      <c r="B39" s="186" t="s">
        <v>127</v>
      </c>
      <c r="C39" s="27" t="s">
        <v>128</v>
      </c>
      <c r="D39" s="2" t="s">
        <v>129</v>
      </c>
      <c r="E39" s="3">
        <v>410</v>
      </c>
      <c r="F39" s="4" t="s">
        <v>130</v>
      </c>
      <c r="G39" s="4"/>
      <c r="H39" s="4"/>
      <c r="I39" s="5">
        <v>40000000</v>
      </c>
      <c r="J39" s="5">
        <v>0</v>
      </c>
      <c r="K39" s="24">
        <f t="shared" si="1"/>
        <v>40000000</v>
      </c>
      <c r="L39" s="7">
        <v>2</v>
      </c>
      <c r="M39" s="104">
        <f t="shared" si="8"/>
        <v>0</v>
      </c>
      <c r="N39" s="7">
        <v>0</v>
      </c>
      <c r="O39" s="104">
        <f t="shared" si="7"/>
        <v>0</v>
      </c>
      <c r="P39" s="7">
        <v>0</v>
      </c>
      <c r="Q39" s="109">
        <f t="shared" si="2"/>
        <v>0</v>
      </c>
      <c r="R39" s="36">
        <f t="shared" si="3"/>
        <v>2</v>
      </c>
      <c r="S39" s="106">
        <f t="shared" si="4"/>
        <v>0</v>
      </c>
      <c r="T39" s="139">
        <f t="shared" si="5"/>
        <v>0</v>
      </c>
      <c r="U39" s="106">
        <f t="shared" si="6"/>
        <v>0</v>
      </c>
      <c r="V39" s="26" t="s">
        <v>409</v>
      </c>
    </row>
    <row r="40" spans="1:22" ht="75" x14ac:dyDescent="0.25">
      <c r="A40" s="225"/>
      <c r="B40" s="187"/>
      <c r="C40" s="27" t="s">
        <v>131</v>
      </c>
      <c r="D40" s="2" t="s">
        <v>359</v>
      </c>
      <c r="E40" s="3">
        <v>410</v>
      </c>
      <c r="F40" s="4" t="s">
        <v>27</v>
      </c>
      <c r="G40" s="4">
        <v>1</v>
      </c>
      <c r="H40" s="4" t="s">
        <v>132</v>
      </c>
      <c r="I40" s="5">
        <v>10000000</v>
      </c>
      <c r="J40" s="5">
        <v>1609073</v>
      </c>
      <c r="K40" s="24">
        <f t="shared" si="1"/>
        <v>8390927</v>
      </c>
      <c r="L40" s="7">
        <v>0</v>
      </c>
      <c r="M40" s="104">
        <f t="shared" si="8"/>
        <v>0</v>
      </c>
      <c r="N40" s="7">
        <v>0</v>
      </c>
      <c r="O40" s="104">
        <f t="shared" si="7"/>
        <v>0</v>
      </c>
      <c r="P40" s="7">
        <v>1</v>
      </c>
      <c r="Q40" s="109">
        <f t="shared" si="2"/>
        <v>1</v>
      </c>
      <c r="R40" s="36">
        <f t="shared" si="3"/>
        <v>1</v>
      </c>
      <c r="S40" s="106">
        <f t="shared" si="4"/>
        <v>0.1609073</v>
      </c>
      <c r="T40" s="139">
        <f t="shared" si="5"/>
        <v>1</v>
      </c>
      <c r="U40" s="106">
        <f t="shared" si="6"/>
        <v>0.1609073</v>
      </c>
      <c r="V40" s="26" t="s">
        <v>410</v>
      </c>
    </row>
    <row r="41" spans="1:22" ht="90" x14ac:dyDescent="0.25">
      <c r="A41" s="225"/>
      <c r="B41" s="187"/>
      <c r="C41" s="27" t="s">
        <v>133</v>
      </c>
      <c r="D41" s="2" t="s">
        <v>134</v>
      </c>
      <c r="E41" s="3">
        <v>410</v>
      </c>
      <c r="F41" s="4" t="s">
        <v>27</v>
      </c>
      <c r="G41" s="4"/>
      <c r="H41" s="4"/>
      <c r="I41" s="5">
        <v>130000000</v>
      </c>
      <c r="J41" s="5">
        <v>67688626</v>
      </c>
      <c r="K41" s="24">
        <f t="shared" si="1"/>
        <v>62311374</v>
      </c>
      <c r="L41" s="7">
        <v>0</v>
      </c>
      <c r="M41" s="104">
        <f>IFERROR((L41/G41),0)</f>
        <v>0</v>
      </c>
      <c r="N41" s="7">
        <v>2</v>
      </c>
      <c r="O41" s="104">
        <f t="shared" si="7"/>
        <v>0</v>
      </c>
      <c r="P41" s="7">
        <v>8</v>
      </c>
      <c r="Q41" s="109">
        <f t="shared" si="2"/>
        <v>0</v>
      </c>
      <c r="R41" s="36">
        <f t="shared" si="3"/>
        <v>10</v>
      </c>
      <c r="S41" s="106">
        <f t="shared" si="4"/>
        <v>0.52068173846153842</v>
      </c>
      <c r="T41" s="139">
        <v>0.63</v>
      </c>
      <c r="U41" s="106">
        <f t="shared" si="6"/>
        <v>0.32802949523076919</v>
      </c>
      <c r="V41" s="30" t="s">
        <v>411</v>
      </c>
    </row>
    <row r="42" spans="1:22" ht="90" x14ac:dyDescent="0.25">
      <c r="A42" s="225"/>
      <c r="B42" s="187"/>
      <c r="C42" s="27" t="s">
        <v>135</v>
      </c>
      <c r="D42" s="2" t="s">
        <v>136</v>
      </c>
      <c r="E42" s="3">
        <v>410</v>
      </c>
      <c r="F42" s="4" t="s">
        <v>27</v>
      </c>
      <c r="G42" s="4">
        <v>6</v>
      </c>
      <c r="H42" s="4" t="s">
        <v>137</v>
      </c>
      <c r="I42" s="5">
        <v>25000000</v>
      </c>
      <c r="J42" s="5">
        <v>2478575</v>
      </c>
      <c r="K42" s="24">
        <f t="shared" si="1"/>
        <v>22521425</v>
      </c>
      <c r="L42" s="7">
        <v>0</v>
      </c>
      <c r="M42" s="104">
        <f t="shared" si="8"/>
        <v>0</v>
      </c>
      <c r="N42" s="7">
        <v>0</v>
      </c>
      <c r="O42" s="104">
        <f t="shared" si="7"/>
        <v>0</v>
      </c>
      <c r="P42" s="7">
        <v>0</v>
      </c>
      <c r="Q42" s="109">
        <f t="shared" si="2"/>
        <v>0</v>
      </c>
      <c r="R42" s="36">
        <f t="shared" si="3"/>
        <v>0</v>
      </c>
      <c r="S42" s="106">
        <f t="shared" si="4"/>
        <v>9.9142999999999995E-2</v>
      </c>
      <c r="T42" s="139">
        <f t="shared" si="5"/>
        <v>0</v>
      </c>
      <c r="U42" s="106">
        <f t="shared" si="6"/>
        <v>0</v>
      </c>
      <c r="V42" s="30" t="s">
        <v>412</v>
      </c>
    </row>
    <row r="43" spans="1:22" ht="120" x14ac:dyDescent="0.25">
      <c r="A43" s="225"/>
      <c r="B43" s="187"/>
      <c r="C43" s="27" t="s">
        <v>138</v>
      </c>
      <c r="D43" s="2" t="s">
        <v>139</v>
      </c>
      <c r="E43" s="3">
        <v>410</v>
      </c>
      <c r="F43" s="4" t="s">
        <v>27</v>
      </c>
      <c r="G43" s="4">
        <v>6</v>
      </c>
      <c r="H43" s="4" t="s">
        <v>140</v>
      </c>
      <c r="I43" s="5">
        <v>92267490</v>
      </c>
      <c r="J43" s="5">
        <v>37881867</v>
      </c>
      <c r="K43" s="24">
        <v>34911043</v>
      </c>
      <c r="L43" s="7">
        <v>0</v>
      </c>
      <c r="M43" s="104">
        <f t="shared" si="8"/>
        <v>0</v>
      </c>
      <c r="N43" s="7">
        <v>0</v>
      </c>
      <c r="O43" s="104">
        <f t="shared" si="7"/>
        <v>0</v>
      </c>
      <c r="P43" s="7">
        <v>0</v>
      </c>
      <c r="Q43" s="109">
        <f t="shared" si="2"/>
        <v>0</v>
      </c>
      <c r="R43" s="36">
        <f t="shared" si="3"/>
        <v>0</v>
      </c>
      <c r="S43" s="106">
        <f t="shared" si="4"/>
        <v>0.41056570412829047</v>
      </c>
      <c r="T43" s="139">
        <f t="shared" si="5"/>
        <v>0</v>
      </c>
      <c r="U43" s="106">
        <f t="shared" si="6"/>
        <v>0</v>
      </c>
      <c r="V43" s="26" t="s">
        <v>413</v>
      </c>
    </row>
    <row r="44" spans="1:22" ht="35.25" customHeight="1" x14ac:dyDescent="0.25">
      <c r="A44" s="226"/>
      <c r="B44" s="188"/>
      <c r="C44" s="27" t="s">
        <v>141</v>
      </c>
      <c r="D44" s="2" t="s">
        <v>142</v>
      </c>
      <c r="E44" s="3">
        <v>410</v>
      </c>
      <c r="F44" s="4" t="s">
        <v>143</v>
      </c>
      <c r="G44" s="4">
        <v>1</v>
      </c>
      <c r="H44" s="4" t="s">
        <v>144</v>
      </c>
      <c r="I44" s="5">
        <v>20000000</v>
      </c>
      <c r="J44" s="5">
        <v>11266667</v>
      </c>
      <c r="K44" s="24">
        <f t="shared" si="1"/>
        <v>8733333</v>
      </c>
      <c r="L44" s="7">
        <v>0</v>
      </c>
      <c r="M44" s="104">
        <f t="shared" si="8"/>
        <v>0</v>
      </c>
      <c r="N44" s="7">
        <v>0</v>
      </c>
      <c r="O44" s="104">
        <f t="shared" si="7"/>
        <v>0</v>
      </c>
      <c r="P44" s="7">
        <v>0</v>
      </c>
      <c r="Q44" s="109">
        <f t="shared" si="2"/>
        <v>0</v>
      </c>
      <c r="R44" s="36">
        <f t="shared" si="3"/>
        <v>0</v>
      </c>
      <c r="S44" s="106">
        <f t="shared" si="4"/>
        <v>0.56333334999999995</v>
      </c>
      <c r="T44" s="139">
        <f t="shared" si="5"/>
        <v>0</v>
      </c>
      <c r="U44" s="106">
        <f t="shared" si="6"/>
        <v>0</v>
      </c>
      <c r="V44" s="26" t="s">
        <v>414</v>
      </c>
    </row>
    <row r="45" spans="1:22" s="18" customFormat="1" ht="22.5" customHeight="1" x14ac:dyDescent="0.25">
      <c r="A45" s="35"/>
      <c r="B45" s="229" t="s">
        <v>145</v>
      </c>
      <c r="C45" s="229"/>
      <c r="D45" s="229"/>
      <c r="E45" s="229"/>
      <c r="F45" s="15"/>
      <c r="G45" s="15"/>
      <c r="H45" s="15"/>
      <c r="I45" s="16">
        <f>SUM(I8:I44)</f>
        <v>6886077871</v>
      </c>
      <c r="J45" s="16">
        <f t="shared" ref="J45:K45" si="9">SUM(J8:J44)</f>
        <v>1751993777</v>
      </c>
      <c r="K45" s="16">
        <f t="shared" si="9"/>
        <v>5114609514</v>
      </c>
      <c r="L45" s="17"/>
      <c r="M45" s="17"/>
      <c r="N45" s="17"/>
      <c r="O45" s="17"/>
      <c r="P45" s="17"/>
      <c r="Q45" s="17"/>
      <c r="R45" s="17"/>
      <c r="S45" s="106">
        <f t="shared" ref="S45" si="10">IFERROR((J45/I45)*100,0)/100</f>
        <v>0.25442549588036745</v>
      </c>
      <c r="T45" s="106">
        <f t="shared" ref="T45" si="11">M45+O45+Q45</f>
        <v>0</v>
      </c>
      <c r="U45" s="106">
        <f t="shared" ref="U45" si="12">S45*T45</f>
        <v>0</v>
      </c>
      <c r="V45" s="17"/>
    </row>
    <row r="46" spans="1:22" x14ac:dyDescent="0.25">
      <c r="I46" s="82" t="e">
        <f>#REF!-'S. INVESTIGACIÓN'!I45</f>
        <v>#REF!</v>
      </c>
      <c r="J46" s="82" t="e">
        <f>#REF!-'S. INVESTIGACIÓN'!J45</f>
        <v>#REF!</v>
      </c>
      <c r="K46" s="82" t="e">
        <f>#REF!-'S. INVESTIGACIÓN'!K45</f>
        <v>#REF!</v>
      </c>
    </row>
    <row r="47" spans="1:22" x14ac:dyDescent="0.25">
      <c r="A47" t="s">
        <v>387</v>
      </c>
    </row>
  </sheetData>
  <mergeCells count="53">
    <mergeCell ref="A8:A44"/>
    <mergeCell ref="B35:B36"/>
    <mergeCell ref="B37:B38"/>
    <mergeCell ref="B39:B44"/>
    <mergeCell ref="B45:E45"/>
    <mergeCell ref="B13:B21"/>
    <mergeCell ref="B26:B27"/>
    <mergeCell ref="B28:B30"/>
    <mergeCell ref="B8:B12"/>
    <mergeCell ref="B22:B25"/>
    <mergeCell ref="I7:K7"/>
    <mergeCell ref="S7:U7"/>
    <mergeCell ref="S5:S6"/>
    <mergeCell ref="T5:T6"/>
    <mergeCell ref="U5:U6"/>
    <mergeCell ref="N6:O6"/>
    <mergeCell ref="V5:V7"/>
    <mergeCell ref="A6:A7"/>
    <mergeCell ref="B6:B7"/>
    <mergeCell ref="C6:C7"/>
    <mergeCell ref="D6:D7"/>
    <mergeCell ref="E6:E7"/>
    <mergeCell ref="F6:F7"/>
    <mergeCell ref="I5:I6"/>
    <mergeCell ref="J5:J6"/>
    <mergeCell ref="K5:K6"/>
    <mergeCell ref="L5:Q5"/>
    <mergeCell ref="R5:R7"/>
    <mergeCell ref="G6:G7"/>
    <mergeCell ref="H6:H7"/>
    <mergeCell ref="L6:M6"/>
    <mergeCell ref="P6:Q6"/>
    <mergeCell ref="A1:A3"/>
    <mergeCell ref="B1:I1"/>
    <mergeCell ref="J1:K3"/>
    <mergeCell ref="L1:L3"/>
    <mergeCell ref="M1:U1"/>
    <mergeCell ref="V1:V3"/>
    <mergeCell ref="B2:I2"/>
    <mergeCell ref="M2:U2"/>
    <mergeCell ref="B3:I3"/>
    <mergeCell ref="M3:U3"/>
    <mergeCell ref="P4:Q4"/>
    <mergeCell ref="R4:S4"/>
    <mergeCell ref="T4:U4"/>
    <mergeCell ref="A5:B5"/>
    <mergeCell ref="C5:E5"/>
    <mergeCell ref="F5:H5"/>
    <mergeCell ref="B4:C4"/>
    <mergeCell ref="E4:F4"/>
    <mergeCell ref="G4:H4"/>
    <mergeCell ref="I4:K4"/>
    <mergeCell ref="M4:O4"/>
  </mergeCells>
  <conditionalFormatting sqref="S8:U44">
    <cfRule type="cellIs" dxfId="35" priority="9" operator="greaterThan">
      <formula>24%</formula>
    </cfRule>
    <cfRule type="cellIs" dxfId="34" priority="10" operator="between">
      <formula>20%</formula>
      <formula>24%</formula>
    </cfRule>
    <cfRule type="cellIs" dxfId="33" priority="11" operator="between">
      <formula>9%</formula>
      <formula>19%</formula>
    </cfRule>
    <cfRule type="cellIs" dxfId="32" priority="12" operator="lessThan">
      <formula>9%</formula>
    </cfRule>
  </conditionalFormatting>
  <conditionalFormatting sqref="S45:U45">
    <cfRule type="cellIs" dxfId="31" priority="1" operator="greaterThan">
      <formula>24%</formula>
    </cfRule>
    <cfRule type="cellIs" dxfId="30" priority="2" operator="between">
      <formula>20%</formula>
      <formula>24%</formula>
    </cfRule>
    <cfRule type="cellIs" dxfId="29" priority="3" operator="between">
      <formula>9%</formula>
      <formula>19%</formula>
    </cfRule>
    <cfRule type="cellIs" dxfId="28"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rowBreaks count="1" manualBreakCount="1">
    <brk id="1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V37"/>
  <sheetViews>
    <sheetView showGridLines="0" zoomScale="55" zoomScaleNormal="55" zoomScalePageLayoutView="50" workbookViewId="0">
      <pane xSplit="3" ySplit="7" topLeftCell="D8" activePane="bottomRight" state="frozen"/>
      <selection sqref="A1:A3"/>
      <selection pane="topRight" sqref="A1:A3"/>
      <selection pane="bottomLeft" sqref="A1:A3"/>
      <selection pane="bottomRight" activeCell="G8" sqref="G8"/>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192"/>
      <c r="B1" s="193" t="s">
        <v>343</v>
      </c>
      <c r="C1" s="193"/>
      <c r="D1" s="193"/>
      <c r="E1" s="193"/>
      <c r="F1" s="193"/>
      <c r="G1" s="193"/>
      <c r="H1" s="193"/>
      <c r="I1" s="193"/>
      <c r="J1" s="192"/>
      <c r="K1" s="192"/>
      <c r="L1" s="192"/>
      <c r="M1" s="222" t="str">
        <f>B1</f>
        <v>UNIVERSIDAD SURCOLOMBIANA</v>
      </c>
      <c r="N1" s="222"/>
      <c r="O1" s="222"/>
      <c r="P1" s="222"/>
      <c r="Q1" s="222"/>
      <c r="R1" s="222"/>
      <c r="S1" s="222"/>
      <c r="T1" s="222"/>
      <c r="U1" s="222"/>
      <c r="V1" s="192"/>
    </row>
    <row r="2" spans="1:22" ht="15.75" x14ac:dyDescent="0.25">
      <c r="A2" s="192"/>
      <c r="B2" s="193" t="s">
        <v>344</v>
      </c>
      <c r="C2" s="193"/>
      <c r="D2" s="193"/>
      <c r="E2" s="193"/>
      <c r="F2" s="193"/>
      <c r="G2" s="193"/>
      <c r="H2" s="193"/>
      <c r="I2" s="193"/>
      <c r="J2" s="192"/>
      <c r="K2" s="192"/>
      <c r="L2" s="192"/>
      <c r="M2" s="222" t="str">
        <f>B2</f>
        <v>OFICINA DE PLANEACIÓN</v>
      </c>
      <c r="N2" s="222"/>
      <c r="O2" s="222"/>
      <c r="P2" s="222"/>
      <c r="Q2" s="222"/>
      <c r="R2" s="222"/>
      <c r="S2" s="222"/>
      <c r="T2" s="222"/>
      <c r="U2" s="222"/>
      <c r="V2" s="192"/>
    </row>
    <row r="3" spans="1:22" ht="15.75" x14ac:dyDescent="0.25">
      <c r="A3" s="192"/>
      <c r="B3" s="194" t="s">
        <v>345</v>
      </c>
      <c r="C3" s="194"/>
      <c r="D3" s="194"/>
      <c r="E3" s="194"/>
      <c r="F3" s="194"/>
      <c r="G3" s="194"/>
      <c r="H3" s="194"/>
      <c r="I3" s="194"/>
      <c r="J3" s="192"/>
      <c r="K3" s="192"/>
      <c r="L3" s="192"/>
      <c r="M3" s="223" t="str">
        <f>B3</f>
        <v>SEGUIMIENTO AL PLAN DE DESARROLLO</v>
      </c>
      <c r="N3" s="223"/>
      <c r="O3" s="223"/>
      <c r="P3" s="223"/>
      <c r="Q3" s="223"/>
      <c r="R3" s="223"/>
      <c r="S3" s="223"/>
      <c r="T3" s="223"/>
      <c r="U3" s="223"/>
      <c r="V3" s="192"/>
    </row>
    <row r="4" spans="1:22" ht="15.75" x14ac:dyDescent="0.25">
      <c r="A4" s="90" t="s">
        <v>346</v>
      </c>
      <c r="B4" s="203" t="s">
        <v>347</v>
      </c>
      <c r="C4" s="203"/>
      <c r="D4" s="90" t="s">
        <v>348</v>
      </c>
      <c r="E4" s="203">
        <v>1</v>
      </c>
      <c r="F4" s="203"/>
      <c r="G4" s="193" t="s">
        <v>349</v>
      </c>
      <c r="H4" s="193"/>
      <c r="I4" s="194">
        <v>2016</v>
      </c>
      <c r="J4" s="194"/>
      <c r="K4" s="194"/>
      <c r="L4" s="88" t="s">
        <v>346</v>
      </c>
      <c r="M4" s="203" t="str">
        <f>B4</f>
        <v>ES-PLA-FO-04</v>
      </c>
      <c r="N4" s="203"/>
      <c r="O4" s="203"/>
      <c r="P4" s="193" t="str">
        <f>D4</f>
        <v>VERSION</v>
      </c>
      <c r="Q4" s="193"/>
      <c r="R4" s="203">
        <f>E4</f>
        <v>1</v>
      </c>
      <c r="S4" s="203"/>
      <c r="T4" s="193" t="str">
        <f>G4</f>
        <v>VIGENCIA</v>
      </c>
      <c r="U4" s="193"/>
      <c r="V4" s="91">
        <f>I4</f>
        <v>2016</v>
      </c>
    </row>
    <row r="5" spans="1:22" ht="15" customHeight="1" x14ac:dyDescent="0.25">
      <c r="A5" s="195" t="s">
        <v>353</v>
      </c>
      <c r="B5" s="196"/>
      <c r="C5" s="197" t="s">
        <v>351</v>
      </c>
      <c r="D5" s="198"/>
      <c r="E5" s="199"/>
      <c r="F5" s="200"/>
      <c r="G5" s="201"/>
      <c r="H5" s="202"/>
      <c r="I5" s="215" t="s">
        <v>0</v>
      </c>
      <c r="J5" s="217" t="s">
        <v>1</v>
      </c>
      <c r="K5" s="217" t="s">
        <v>2</v>
      </c>
      <c r="L5" s="206" t="s">
        <v>3</v>
      </c>
      <c r="M5" s="206"/>
      <c r="N5" s="206"/>
      <c r="O5" s="206"/>
      <c r="P5" s="206"/>
      <c r="Q5" s="206"/>
      <c r="R5" s="206" t="s">
        <v>4</v>
      </c>
      <c r="S5" s="204" t="s">
        <v>5</v>
      </c>
      <c r="T5" s="205" t="s">
        <v>6</v>
      </c>
      <c r="U5" s="204" t="s">
        <v>7</v>
      </c>
      <c r="V5" s="207" t="s">
        <v>8</v>
      </c>
    </row>
    <row r="6" spans="1:22" ht="28.5" customHeight="1" x14ac:dyDescent="0.25">
      <c r="A6" s="208" t="s">
        <v>9</v>
      </c>
      <c r="B6" s="208" t="s">
        <v>10</v>
      </c>
      <c r="C6" s="209" t="s">
        <v>11</v>
      </c>
      <c r="D6" s="208" t="s">
        <v>12</v>
      </c>
      <c r="E6" s="211" t="s">
        <v>13</v>
      </c>
      <c r="F6" s="213" t="s">
        <v>14</v>
      </c>
      <c r="G6" s="213" t="s">
        <v>15</v>
      </c>
      <c r="H6" s="213" t="s">
        <v>16</v>
      </c>
      <c r="I6" s="216"/>
      <c r="J6" s="217"/>
      <c r="K6" s="217"/>
      <c r="L6" s="206" t="s">
        <v>459</v>
      </c>
      <c r="M6" s="206"/>
      <c r="N6" s="206" t="s">
        <v>460</v>
      </c>
      <c r="O6" s="206"/>
      <c r="P6" s="206" t="s">
        <v>461</v>
      </c>
      <c r="Q6" s="206"/>
      <c r="R6" s="206"/>
      <c r="S6" s="204"/>
      <c r="T6" s="205"/>
      <c r="U6" s="204"/>
      <c r="V6" s="207"/>
    </row>
    <row r="7" spans="1:22" ht="23.25" customHeight="1" x14ac:dyDescent="0.25">
      <c r="A7" s="208"/>
      <c r="B7" s="208"/>
      <c r="C7" s="210"/>
      <c r="D7" s="208"/>
      <c r="E7" s="212"/>
      <c r="F7" s="214"/>
      <c r="G7" s="214"/>
      <c r="H7" s="214"/>
      <c r="I7" s="219" t="s">
        <v>17</v>
      </c>
      <c r="J7" s="220"/>
      <c r="K7" s="221"/>
      <c r="L7" s="1" t="s">
        <v>18</v>
      </c>
      <c r="M7" s="1" t="s">
        <v>19</v>
      </c>
      <c r="N7" s="1" t="s">
        <v>18</v>
      </c>
      <c r="O7" s="1" t="s">
        <v>19</v>
      </c>
      <c r="P7" s="1" t="s">
        <v>18</v>
      </c>
      <c r="Q7" s="1" t="s">
        <v>19</v>
      </c>
      <c r="R7" s="206"/>
      <c r="S7" s="218" t="s">
        <v>20</v>
      </c>
      <c r="T7" s="218"/>
      <c r="U7" s="218"/>
      <c r="V7" s="207"/>
    </row>
    <row r="8" spans="1:22" ht="228" x14ac:dyDescent="0.25">
      <c r="A8" s="232" t="s">
        <v>146</v>
      </c>
      <c r="B8" s="227" t="s">
        <v>147</v>
      </c>
      <c r="C8" s="31" t="s">
        <v>148</v>
      </c>
      <c r="D8" s="2" t="s">
        <v>149</v>
      </c>
      <c r="E8" s="3">
        <v>520</v>
      </c>
      <c r="F8" s="4" t="s">
        <v>150</v>
      </c>
      <c r="G8" s="4">
        <v>219</v>
      </c>
      <c r="H8" s="4" t="s">
        <v>22</v>
      </c>
      <c r="I8" s="5">
        <v>162000000</v>
      </c>
      <c r="J8" s="5">
        <v>57886200</v>
      </c>
      <c r="K8" s="6">
        <f>I8-J8</f>
        <v>104113800</v>
      </c>
      <c r="L8" s="36">
        <v>7</v>
      </c>
      <c r="M8" s="104">
        <f>IFERROR((L8/G8),0)</f>
        <v>3.1963470319634701E-2</v>
      </c>
      <c r="N8" s="36">
        <v>11</v>
      </c>
      <c r="O8" s="104">
        <f>IFERROR((N8/G8),0)</f>
        <v>5.0228310502283102E-2</v>
      </c>
      <c r="P8" s="36">
        <v>17</v>
      </c>
      <c r="Q8" s="104">
        <f>IFERROR((P8/G8),0)</f>
        <v>7.7625570776255703E-2</v>
      </c>
      <c r="R8" s="36">
        <f>L8+N8+P8</f>
        <v>35</v>
      </c>
      <c r="S8" s="106">
        <f>IFERROR((J8/I8),0)</f>
        <v>0.35732222222222221</v>
      </c>
      <c r="T8" s="106">
        <f>M8+O8+Q8</f>
        <v>0.15981735159817351</v>
      </c>
      <c r="U8" s="106">
        <f>IFERROR((T8*S8),0)</f>
        <v>5.7106291222729574E-2</v>
      </c>
      <c r="V8" s="37" t="s">
        <v>370</v>
      </c>
    </row>
    <row r="9" spans="1:22" ht="45" x14ac:dyDescent="0.25">
      <c r="A9" s="233"/>
      <c r="B9" s="230"/>
      <c r="C9" s="31" t="s">
        <v>151</v>
      </c>
      <c r="D9" s="2" t="s">
        <v>152</v>
      </c>
      <c r="E9" s="3">
        <v>520</v>
      </c>
      <c r="F9" s="38" t="s">
        <v>153</v>
      </c>
      <c r="G9" s="38">
        <v>7</v>
      </c>
      <c r="H9" s="38" t="s">
        <v>154</v>
      </c>
      <c r="I9" s="5">
        <v>7000000</v>
      </c>
      <c r="J9" s="5">
        <v>0</v>
      </c>
      <c r="K9" s="6">
        <f t="shared" ref="K9:K33" si="0">I9-J9</f>
        <v>7000000</v>
      </c>
      <c r="L9" s="7"/>
      <c r="M9" s="104">
        <f t="shared" ref="M9:M33" si="1">IFERROR((L9/G9),0)</f>
        <v>0</v>
      </c>
      <c r="N9" s="7"/>
      <c r="O9" s="104">
        <f t="shared" ref="O9:O33" si="2">IFERROR((N9/G9),0)</f>
        <v>0</v>
      </c>
      <c r="P9" s="7"/>
      <c r="Q9" s="104">
        <f t="shared" ref="Q9:Q33" si="3">IFERROR((P9/G9),0)</f>
        <v>0</v>
      </c>
      <c r="R9" s="36">
        <f t="shared" ref="R9:R33" si="4">L9+N9+P9</f>
        <v>0</v>
      </c>
      <c r="S9" s="106">
        <f t="shared" ref="S9:S33" si="5">IFERROR((J9/I9),0)</f>
        <v>0</v>
      </c>
      <c r="T9" s="106">
        <f t="shared" ref="T9:T33" si="6">M9+O9+Q9</f>
        <v>0</v>
      </c>
      <c r="U9" s="106">
        <f t="shared" ref="U9:U33" si="7">IFERROR((T9*S9),0)</f>
        <v>0</v>
      </c>
      <c r="V9" s="37" t="s">
        <v>369</v>
      </c>
    </row>
    <row r="10" spans="1:22" ht="47.25" customHeight="1" x14ac:dyDescent="0.25">
      <c r="A10" s="233"/>
      <c r="B10" s="228"/>
      <c r="C10" s="31" t="s">
        <v>155</v>
      </c>
      <c r="D10" s="2" t="s">
        <v>156</v>
      </c>
      <c r="E10" s="3">
        <v>520</v>
      </c>
      <c r="F10" s="4" t="s">
        <v>23</v>
      </c>
      <c r="G10" s="4">
        <v>2</v>
      </c>
      <c r="H10" s="4" t="s">
        <v>157</v>
      </c>
      <c r="I10" s="5">
        <v>2000000</v>
      </c>
      <c r="J10" s="5">
        <v>0</v>
      </c>
      <c r="K10" s="6">
        <f t="shared" si="0"/>
        <v>2000000</v>
      </c>
      <c r="L10" s="7">
        <v>0</v>
      </c>
      <c r="M10" s="104">
        <f t="shared" si="1"/>
        <v>0</v>
      </c>
      <c r="N10" s="7">
        <v>0</v>
      </c>
      <c r="O10" s="104">
        <f t="shared" si="2"/>
        <v>0</v>
      </c>
      <c r="P10" s="7">
        <v>0</v>
      </c>
      <c r="Q10" s="104">
        <f t="shared" si="3"/>
        <v>0</v>
      </c>
      <c r="R10" s="36">
        <f t="shared" si="4"/>
        <v>0</v>
      </c>
      <c r="S10" s="106">
        <f t="shared" si="5"/>
        <v>0</v>
      </c>
      <c r="T10" s="106">
        <f t="shared" si="6"/>
        <v>0</v>
      </c>
      <c r="U10" s="106">
        <f t="shared" si="7"/>
        <v>0</v>
      </c>
      <c r="V10" s="39" t="s">
        <v>371</v>
      </c>
    </row>
    <row r="11" spans="1:22" ht="409.5" x14ac:dyDescent="0.25">
      <c r="A11" s="233"/>
      <c r="B11" s="40" t="s">
        <v>158</v>
      </c>
      <c r="C11" s="31" t="s">
        <v>159</v>
      </c>
      <c r="D11" s="2" t="s">
        <v>160</v>
      </c>
      <c r="E11" s="3">
        <v>520</v>
      </c>
      <c r="F11" s="4" t="s">
        <v>161</v>
      </c>
      <c r="G11" s="4"/>
      <c r="H11" s="4"/>
      <c r="I11" s="5">
        <v>34826876</v>
      </c>
      <c r="J11" s="5">
        <v>22563666</v>
      </c>
      <c r="K11" s="6">
        <f t="shared" si="0"/>
        <v>12263210</v>
      </c>
      <c r="L11" s="7">
        <v>0</v>
      </c>
      <c r="M11" s="104">
        <f t="shared" si="1"/>
        <v>0</v>
      </c>
      <c r="N11" s="7">
        <v>0</v>
      </c>
      <c r="O11" s="104">
        <f t="shared" si="2"/>
        <v>0</v>
      </c>
      <c r="P11" s="7">
        <v>0</v>
      </c>
      <c r="Q11" s="104">
        <f t="shared" si="3"/>
        <v>0</v>
      </c>
      <c r="R11" s="36">
        <f t="shared" si="4"/>
        <v>0</v>
      </c>
      <c r="S11" s="106">
        <f t="shared" si="5"/>
        <v>0.64788084926135781</v>
      </c>
      <c r="T11" s="106">
        <f t="shared" si="6"/>
        <v>0</v>
      </c>
      <c r="U11" s="106">
        <f t="shared" si="7"/>
        <v>0</v>
      </c>
      <c r="V11" s="37" t="s">
        <v>372</v>
      </c>
    </row>
    <row r="12" spans="1:22" ht="85.5" x14ac:dyDescent="0.25">
      <c r="A12" s="233"/>
      <c r="B12" s="186" t="s">
        <v>162</v>
      </c>
      <c r="C12" s="31" t="s">
        <v>163</v>
      </c>
      <c r="D12" s="2" t="s">
        <v>164</v>
      </c>
      <c r="E12" s="3">
        <v>520</v>
      </c>
      <c r="F12" s="4" t="s">
        <v>27</v>
      </c>
      <c r="G12" s="4">
        <v>5</v>
      </c>
      <c r="H12" s="4" t="s">
        <v>165</v>
      </c>
      <c r="I12" s="5">
        <v>20000000</v>
      </c>
      <c r="J12" s="5">
        <v>0</v>
      </c>
      <c r="K12" s="6">
        <f t="shared" si="0"/>
        <v>20000000</v>
      </c>
      <c r="L12" s="7">
        <v>0</v>
      </c>
      <c r="M12" s="104">
        <f t="shared" si="1"/>
        <v>0</v>
      </c>
      <c r="N12" s="7">
        <v>0</v>
      </c>
      <c r="O12" s="104">
        <f t="shared" si="2"/>
        <v>0</v>
      </c>
      <c r="P12" s="7">
        <v>2</v>
      </c>
      <c r="Q12" s="104">
        <f t="shared" si="3"/>
        <v>0.4</v>
      </c>
      <c r="R12" s="36">
        <f t="shared" si="4"/>
        <v>2</v>
      </c>
      <c r="S12" s="106">
        <f t="shared" si="5"/>
        <v>0</v>
      </c>
      <c r="T12" s="106">
        <f t="shared" si="6"/>
        <v>0.4</v>
      </c>
      <c r="U12" s="106">
        <f t="shared" si="7"/>
        <v>0</v>
      </c>
      <c r="V12" s="37" t="s">
        <v>373</v>
      </c>
    </row>
    <row r="13" spans="1:22" ht="43.5" x14ac:dyDescent="0.25">
      <c r="A13" s="233"/>
      <c r="B13" s="187"/>
      <c r="C13" s="31" t="s">
        <v>166</v>
      </c>
      <c r="D13" s="2" t="s">
        <v>167</v>
      </c>
      <c r="E13" s="3">
        <v>520</v>
      </c>
      <c r="F13" s="4" t="s">
        <v>27</v>
      </c>
      <c r="G13" s="4">
        <v>20</v>
      </c>
      <c r="H13" s="4" t="s">
        <v>54</v>
      </c>
      <c r="I13" s="5">
        <v>1018432040</v>
      </c>
      <c r="J13" s="5">
        <v>0</v>
      </c>
      <c r="K13" s="6">
        <f t="shared" si="0"/>
        <v>1018432040</v>
      </c>
      <c r="L13" s="7">
        <v>0</v>
      </c>
      <c r="M13" s="104">
        <f t="shared" si="1"/>
        <v>0</v>
      </c>
      <c r="N13" s="7">
        <v>0</v>
      </c>
      <c r="O13" s="104">
        <f t="shared" si="2"/>
        <v>0</v>
      </c>
      <c r="P13" s="7">
        <v>0</v>
      </c>
      <c r="Q13" s="104">
        <f t="shared" si="3"/>
        <v>0</v>
      </c>
      <c r="R13" s="36">
        <f t="shared" si="4"/>
        <v>0</v>
      </c>
      <c r="S13" s="106">
        <f t="shared" si="5"/>
        <v>0</v>
      </c>
      <c r="T13" s="106">
        <f t="shared" si="6"/>
        <v>0</v>
      </c>
      <c r="U13" s="106">
        <f t="shared" si="7"/>
        <v>0</v>
      </c>
      <c r="V13" s="41" t="s">
        <v>374</v>
      </c>
    </row>
    <row r="14" spans="1:22" ht="51.75" customHeight="1" x14ac:dyDescent="0.25">
      <c r="A14" s="233"/>
      <c r="B14" s="187"/>
      <c r="C14" s="31" t="s">
        <v>168</v>
      </c>
      <c r="D14" s="2" t="s">
        <v>169</v>
      </c>
      <c r="E14" s="3">
        <v>520</v>
      </c>
      <c r="F14" s="4" t="s">
        <v>170</v>
      </c>
      <c r="G14" s="4">
        <v>43</v>
      </c>
      <c r="H14" s="4" t="s">
        <v>171</v>
      </c>
      <c r="I14" s="5">
        <v>204000000</v>
      </c>
      <c r="J14" s="5">
        <v>12952231</v>
      </c>
      <c r="K14" s="6">
        <f t="shared" si="0"/>
        <v>191047769</v>
      </c>
      <c r="L14" s="7">
        <v>7</v>
      </c>
      <c r="M14" s="104">
        <f t="shared" si="1"/>
        <v>0.16279069767441862</v>
      </c>
      <c r="N14" s="7">
        <v>0</v>
      </c>
      <c r="O14" s="104">
        <f t="shared" si="2"/>
        <v>0</v>
      </c>
      <c r="P14" s="7">
        <v>0</v>
      </c>
      <c r="Q14" s="104">
        <f t="shared" si="3"/>
        <v>0</v>
      </c>
      <c r="R14" s="36">
        <f t="shared" si="4"/>
        <v>7</v>
      </c>
      <c r="S14" s="106">
        <f t="shared" si="5"/>
        <v>6.3491328431372548E-2</v>
      </c>
      <c r="T14" s="106">
        <f t="shared" si="6"/>
        <v>0.16279069767441862</v>
      </c>
      <c r="U14" s="106">
        <f t="shared" si="7"/>
        <v>1.0335797651618787E-2</v>
      </c>
      <c r="V14" s="37" t="s">
        <v>375</v>
      </c>
    </row>
    <row r="15" spans="1:22" ht="87" customHeight="1" x14ac:dyDescent="0.25">
      <c r="A15" s="233"/>
      <c r="B15" s="187"/>
      <c r="C15" s="31" t="s">
        <v>172</v>
      </c>
      <c r="D15" s="2" t="s">
        <v>173</v>
      </c>
      <c r="E15" s="3">
        <v>520</v>
      </c>
      <c r="F15" s="4" t="s">
        <v>27</v>
      </c>
      <c r="G15" s="4">
        <v>19</v>
      </c>
      <c r="H15" s="4" t="s">
        <v>174</v>
      </c>
      <c r="I15" s="5">
        <v>10000000</v>
      </c>
      <c r="J15" s="5">
        <v>5000000</v>
      </c>
      <c r="K15" s="6">
        <f t="shared" si="0"/>
        <v>5000000</v>
      </c>
      <c r="L15" s="7">
        <v>0</v>
      </c>
      <c r="M15" s="104">
        <f t="shared" si="1"/>
        <v>0</v>
      </c>
      <c r="N15" s="7">
        <v>0</v>
      </c>
      <c r="O15" s="104">
        <f t="shared" si="2"/>
        <v>0</v>
      </c>
      <c r="P15" s="7"/>
      <c r="Q15" s="104">
        <f t="shared" si="3"/>
        <v>0</v>
      </c>
      <c r="R15" s="36">
        <f t="shared" si="4"/>
        <v>0</v>
      </c>
      <c r="S15" s="106">
        <f t="shared" si="5"/>
        <v>0.5</v>
      </c>
      <c r="T15" s="106">
        <f t="shared" si="6"/>
        <v>0</v>
      </c>
      <c r="U15" s="106">
        <f t="shared" si="7"/>
        <v>0</v>
      </c>
      <c r="V15" s="39" t="s">
        <v>376</v>
      </c>
    </row>
    <row r="16" spans="1:22" ht="35.25" customHeight="1" x14ac:dyDescent="0.25">
      <c r="A16" s="233"/>
      <c r="B16" s="187"/>
      <c r="C16" s="31" t="s">
        <v>175</v>
      </c>
      <c r="D16" s="2" t="s">
        <v>176</v>
      </c>
      <c r="E16" s="3">
        <v>520</v>
      </c>
      <c r="F16" s="4" t="s">
        <v>125</v>
      </c>
      <c r="G16" s="4">
        <v>48</v>
      </c>
      <c r="H16" s="4" t="s">
        <v>92</v>
      </c>
      <c r="I16" s="5">
        <v>11500000</v>
      </c>
      <c r="J16" s="5">
        <v>0</v>
      </c>
      <c r="K16" s="6">
        <f t="shared" si="0"/>
        <v>11500000</v>
      </c>
      <c r="L16" s="7"/>
      <c r="M16" s="104">
        <f t="shared" si="1"/>
        <v>0</v>
      </c>
      <c r="N16" s="7"/>
      <c r="O16" s="104">
        <f t="shared" si="2"/>
        <v>0</v>
      </c>
      <c r="P16" s="7"/>
      <c r="Q16" s="104">
        <f t="shared" si="3"/>
        <v>0</v>
      </c>
      <c r="R16" s="36">
        <f t="shared" si="4"/>
        <v>0</v>
      </c>
      <c r="S16" s="106">
        <f t="shared" si="5"/>
        <v>0</v>
      </c>
      <c r="T16" s="106">
        <f t="shared" si="6"/>
        <v>0</v>
      </c>
      <c r="U16" s="106">
        <f t="shared" si="7"/>
        <v>0</v>
      </c>
      <c r="V16" s="37"/>
    </row>
    <row r="17" spans="1:22" ht="96" customHeight="1" x14ac:dyDescent="0.25">
      <c r="A17" s="233"/>
      <c r="B17" s="187"/>
      <c r="C17" s="31" t="s">
        <v>177</v>
      </c>
      <c r="D17" s="2" t="s">
        <v>178</v>
      </c>
      <c r="E17" s="3">
        <v>520</v>
      </c>
      <c r="F17" s="4" t="s">
        <v>179</v>
      </c>
      <c r="G17" s="4"/>
      <c r="H17" s="5"/>
      <c r="I17" s="5">
        <v>294084973</v>
      </c>
      <c r="J17" s="5">
        <v>226948438</v>
      </c>
      <c r="K17" s="6">
        <f t="shared" si="0"/>
        <v>67136535</v>
      </c>
      <c r="L17" s="7">
        <v>0</v>
      </c>
      <c r="M17" s="104">
        <f t="shared" si="1"/>
        <v>0</v>
      </c>
      <c r="N17" s="7">
        <v>0</v>
      </c>
      <c r="O17" s="104">
        <f t="shared" si="2"/>
        <v>0</v>
      </c>
      <c r="P17" s="7">
        <v>0</v>
      </c>
      <c r="Q17" s="104">
        <f t="shared" si="3"/>
        <v>0</v>
      </c>
      <c r="R17" s="36">
        <f t="shared" si="4"/>
        <v>0</v>
      </c>
      <c r="S17" s="106">
        <f t="shared" si="5"/>
        <v>0.77171041989962541</v>
      </c>
      <c r="T17" s="106">
        <v>0.8</v>
      </c>
      <c r="U17" s="106">
        <f t="shared" si="7"/>
        <v>0.61736833591970042</v>
      </c>
      <c r="V17" s="37" t="s">
        <v>377</v>
      </c>
    </row>
    <row r="18" spans="1:22" ht="36" hidden="1" customHeight="1" x14ac:dyDescent="0.25">
      <c r="A18" s="233"/>
      <c r="B18" s="43"/>
      <c r="C18" s="103" t="s">
        <v>180</v>
      </c>
      <c r="D18" s="100" t="s">
        <v>181</v>
      </c>
      <c r="E18" s="101">
        <v>520</v>
      </c>
      <c r="F18" s="42" t="s">
        <v>27</v>
      </c>
      <c r="G18" s="4"/>
      <c r="H18" s="4"/>
      <c r="I18" s="5"/>
      <c r="J18" s="5"/>
      <c r="K18" s="6">
        <f t="shared" si="0"/>
        <v>0</v>
      </c>
      <c r="L18" s="7"/>
      <c r="M18" s="104">
        <f t="shared" si="1"/>
        <v>0</v>
      </c>
      <c r="N18" s="7"/>
      <c r="O18" s="104">
        <f t="shared" si="2"/>
        <v>0</v>
      </c>
      <c r="P18" s="7"/>
      <c r="Q18" s="104">
        <f t="shared" si="3"/>
        <v>0</v>
      </c>
      <c r="R18" s="36">
        <f t="shared" si="4"/>
        <v>0</v>
      </c>
      <c r="S18" s="106">
        <f t="shared" si="5"/>
        <v>0</v>
      </c>
      <c r="T18" s="106">
        <f t="shared" si="6"/>
        <v>0</v>
      </c>
      <c r="U18" s="106">
        <f t="shared" si="7"/>
        <v>0</v>
      </c>
      <c r="V18" s="7"/>
    </row>
    <row r="19" spans="1:22" ht="34.5" hidden="1" customHeight="1" x14ac:dyDescent="0.25">
      <c r="A19" s="234"/>
      <c r="B19" s="44"/>
      <c r="C19" s="103" t="s">
        <v>182</v>
      </c>
      <c r="D19" s="100" t="s">
        <v>183</v>
      </c>
      <c r="E19" s="101">
        <v>520</v>
      </c>
      <c r="F19" s="42" t="s">
        <v>27</v>
      </c>
      <c r="G19" s="4"/>
      <c r="H19" s="4"/>
      <c r="I19" s="5"/>
      <c r="J19" s="5"/>
      <c r="K19" s="6">
        <f t="shared" si="0"/>
        <v>0</v>
      </c>
      <c r="L19" s="7"/>
      <c r="M19" s="104">
        <f t="shared" si="1"/>
        <v>0</v>
      </c>
      <c r="N19" s="7"/>
      <c r="O19" s="104">
        <f t="shared" si="2"/>
        <v>0</v>
      </c>
      <c r="P19" s="7"/>
      <c r="Q19" s="104">
        <f t="shared" si="3"/>
        <v>0</v>
      </c>
      <c r="R19" s="36">
        <f t="shared" si="4"/>
        <v>0</v>
      </c>
      <c r="S19" s="106">
        <f t="shared" si="5"/>
        <v>0</v>
      </c>
      <c r="T19" s="106">
        <f t="shared" si="6"/>
        <v>0</v>
      </c>
      <c r="U19" s="106">
        <f t="shared" si="7"/>
        <v>0</v>
      </c>
      <c r="V19" s="7"/>
    </row>
    <row r="20" spans="1:22" ht="45" customHeight="1" x14ac:dyDescent="0.25">
      <c r="A20" s="232" t="s">
        <v>146</v>
      </c>
      <c r="B20" s="9" t="s">
        <v>184</v>
      </c>
      <c r="C20" s="31" t="s">
        <v>185</v>
      </c>
      <c r="D20" s="2" t="s">
        <v>186</v>
      </c>
      <c r="E20" s="3">
        <v>520</v>
      </c>
      <c r="F20" s="4" t="s">
        <v>27</v>
      </c>
      <c r="G20" s="4"/>
      <c r="H20" s="4"/>
      <c r="I20" s="5">
        <v>30000000</v>
      </c>
      <c r="J20" s="5">
        <v>742630</v>
      </c>
      <c r="K20" s="6">
        <f t="shared" si="0"/>
        <v>29257370</v>
      </c>
      <c r="L20" s="7"/>
      <c r="M20" s="104">
        <f t="shared" si="1"/>
        <v>0</v>
      </c>
      <c r="N20" s="7"/>
      <c r="O20" s="104">
        <f t="shared" si="2"/>
        <v>0</v>
      </c>
      <c r="P20" s="7"/>
      <c r="Q20" s="104">
        <f t="shared" si="3"/>
        <v>0</v>
      </c>
      <c r="R20" s="36">
        <f t="shared" si="4"/>
        <v>0</v>
      </c>
      <c r="S20" s="106">
        <f t="shared" si="5"/>
        <v>2.4754333333333333E-2</v>
      </c>
      <c r="T20" s="106">
        <v>0.1</v>
      </c>
      <c r="U20" s="106">
        <f t="shared" si="7"/>
        <v>2.4754333333333336E-3</v>
      </c>
      <c r="V20" s="37"/>
    </row>
    <row r="21" spans="1:22" ht="68.25" customHeight="1" x14ac:dyDescent="0.25">
      <c r="A21" s="233"/>
      <c r="B21" s="186" t="s">
        <v>187</v>
      </c>
      <c r="C21" s="10" t="s">
        <v>188</v>
      </c>
      <c r="D21" s="2" t="s">
        <v>189</v>
      </c>
      <c r="E21" s="3">
        <v>520</v>
      </c>
      <c r="F21" s="4" t="s">
        <v>27</v>
      </c>
      <c r="G21" s="4">
        <v>1</v>
      </c>
      <c r="H21" s="4" t="s">
        <v>54</v>
      </c>
      <c r="I21" s="5">
        <v>10000000</v>
      </c>
      <c r="J21" s="5">
        <v>0</v>
      </c>
      <c r="K21" s="6">
        <f t="shared" si="0"/>
        <v>10000000</v>
      </c>
      <c r="L21" s="7">
        <v>0</v>
      </c>
      <c r="M21" s="104">
        <f t="shared" si="1"/>
        <v>0</v>
      </c>
      <c r="N21" s="7">
        <v>0</v>
      </c>
      <c r="O21" s="104">
        <f t="shared" si="2"/>
        <v>0</v>
      </c>
      <c r="P21" s="7">
        <v>0</v>
      </c>
      <c r="Q21" s="104">
        <f t="shared" si="3"/>
        <v>0</v>
      </c>
      <c r="R21" s="36">
        <f t="shared" si="4"/>
        <v>0</v>
      </c>
      <c r="S21" s="106">
        <f t="shared" si="5"/>
        <v>0</v>
      </c>
      <c r="T21" s="106">
        <f t="shared" si="6"/>
        <v>0</v>
      </c>
      <c r="U21" s="106">
        <f t="shared" si="7"/>
        <v>0</v>
      </c>
      <c r="V21" s="11" t="s">
        <v>378</v>
      </c>
    </row>
    <row r="22" spans="1:22" ht="30.75" customHeight="1" x14ac:dyDescent="0.25">
      <c r="A22" s="233"/>
      <c r="B22" s="187"/>
      <c r="C22" s="10" t="s">
        <v>190</v>
      </c>
      <c r="D22" s="2" t="s">
        <v>191</v>
      </c>
      <c r="E22" s="3">
        <v>520</v>
      </c>
      <c r="F22" s="4" t="s">
        <v>27</v>
      </c>
      <c r="G22" s="4">
        <v>1</v>
      </c>
      <c r="H22" s="4" t="s">
        <v>54</v>
      </c>
      <c r="I22" s="5">
        <v>10000000</v>
      </c>
      <c r="J22" s="5">
        <v>0</v>
      </c>
      <c r="K22" s="6">
        <f t="shared" si="0"/>
        <v>10000000</v>
      </c>
      <c r="L22" s="7"/>
      <c r="M22" s="104">
        <f t="shared" si="1"/>
        <v>0</v>
      </c>
      <c r="N22" s="7"/>
      <c r="O22" s="104">
        <f t="shared" si="2"/>
        <v>0</v>
      </c>
      <c r="P22" s="7"/>
      <c r="Q22" s="104">
        <f t="shared" si="3"/>
        <v>0</v>
      </c>
      <c r="R22" s="36">
        <f t="shared" si="4"/>
        <v>0</v>
      </c>
      <c r="S22" s="106">
        <f t="shared" si="5"/>
        <v>0</v>
      </c>
      <c r="T22" s="106">
        <f t="shared" si="6"/>
        <v>0</v>
      </c>
      <c r="U22" s="106">
        <f t="shared" si="7"/>
        <v>0</v>
      </c>
      <c r="V22" s="7" t="s">
        <v>379</v>
      </c>
    </row>
    <row r="23" spans="1:22" ht="30.75" customHeight="1" x14ac:dyDescent="0.25">
      <c r="A23" s="233"/>
      <c r="B23" s="188"/>
      <c r="C23" s="10" t="s">
        <v>361</v>
      </c>
      <c r="D23" s="48" t="s">
        <v>360</v>
      </c>
      <c r="E23" s="92">
        <v>520</v>
      </c>
      <c r="F23" s="95"/>
      <c r="G23" s="95"/>
      <c r="H23" s="93"/>
      <c r="I23" s="5"/>
      <c r="J23" s="5">
        <v>0</v>
      </c>
      <c r="K23" s="6">
        <f t="shared" si="0"/>
        <v>0</v>
      </c>
      <c r="L23" s="7">
        <v>0</v>
      </c>
      <c r="M23" s="104">
        <f t="shared" si="1"/>
        <v>0</v>
      </c>
      <c r="N23" s="7">
        <v>0</v>
      </c>
      <c r="O23" s="104">
        <f t="shared" si="2"/>
        <v>0</v>
      </c>
      <c r="P23" s="7">
        <v>0</v>
      </c>
      <c r="Q23" s="104">
        <f t="shared" si="3"/>
        <v>0</v>
      </c>
      <c r="R23" s="36">
        <f t="shared" si="4"/>
        <v>0</v>
      </c>
      <c r="S23" s="106">
        <f t="shared" si="5"/>
        <v>0</v>
      </c>
      <c r="T23" s="106">
        <f t="shared" si="6"/>
        <v>0</v>
      </c>
      <c r="U23" s="106">
        <f t="shared" si="7"/>
        <v>0</v>
      </c>
      <c r="V23" s="7"/>
    </row>
    <row r="24" spans="1:22" ht="69.75" customHeight="1" x14ac:dyDescent="0.25">
      <c r="A24" s="233"/>
      <c r="B24" s="9" t="s">
        <v>192</v>
      </c>
      <c r="C24" s="31" t="s">
        <v>193</v>
      </c>
      <c r="D24" s="45" t="s">
        <v>194</v>
      </c>
      <c r="E24" s="3">
        <v>520</v>
      </c>
      <c r="F24" s="12" t="s">
        <v>27</v>
      </c>
      <c r="G24" s="12">
        <v>5</v>
      </c>
      <c r="H24" s="4" t="s">
        <v>54</v>
      </c>
      <c r="I24" s="5">
        <v>20000000</v>
      </c>
      <c r="J24" s="5">
        <v>19993101</v>
      </c>
      <c r="K24" s="6">
        <f t="shared" si="0"/>
        <v>6899</v>
      </c>
      <c r="L24" s="7">
        <v>0</v>
      </c>
      <c r="M24" s="104">
        <f t="shared" si="1"/>
        <v>0</v>
      </c>
      <c r="N24" s="7">
        <v>0</v>
      </c>
      <c r="O24" s="104">
        <f t="shared" si="2"/>
        <v>0</v>
      </c>
      <c r="P24" s="7">
        <v>0</v>
      </c>
      <c r="Q24" s="104">
        <f t="shared" si="3"/>
        <v>0</v>
      </c>
      <c r="R24" s="36">
        <f t="shared" si="4"/>
        <v>0</v>
      </c>
      <c r="S24" s="106">
        <f t="shared" si="5"/>
        <v>0.99965504999999999</v>
      </c>
      <c r="T24" s="106">
        <f t="shared" si="6"/>
        <v>0</v>
      </c>
      <c r="U24" s="106">
        <f t="shared" si="7"/>
        <v>0</v>
      </c>
      <c r="V24" s="37" t="s">
        <v>380</v>
      </c>
    </row>
    <row r="25" spans="1:22" ht="30" hidden="1" x14ac:dyDescent="0.25">
      <c r="A25" s="233"/>
      <c r="B25" s="43"/>
      <c r="C25" s="31" t="s">
        <v>195</v>
      </c>
      <c r="D25" s="45" t="s">
        <v>196</v>
      </c>
      <c r="E25" s="3">
        <v>520</v>
      </c>
      <c r="F25" s="12" t="s">
        <v>27</v>
      </c>
      <c r="G25" s="12"/>
      <c r="H25" s="12"/>
      <c r="I25" s="5"/>
      <c r="J25" s="5"/>
      <c r="K25" s="6">
        <f t="shared" si="0"/>
        <v>0</v>
      </c>
      <c r="L25" s="7"/>
      <c r="M25" s="104">
        <f t="shared" si="1"/>
        <v>0</v>
      </c>
      <c r="N25" s="7"/>
      <c r="O25" s="104">
        <f t="shared" si="2"/>
        <v>0</v>
      </c>
      <c r="P25" s="7"/>
      <c r="Q25" s="104">
        <f t="shared" si="3"/>
        <v>0</v>
      </c>
      <c r="R25" s="36">
        <f t="shared" si="4"/>
        <v>0</v>
      </c>
      <c r="S25" s="106">
        <f t="shared" si="5"/>
        <v>0</v>
      </c>
      <c r="T25" s="106">
        <f t="shared" si="6"/>
        <v>0</v>
      </c>
      <c r="U25" s="106">
        <f t="shared" si="7"/>
        <v>0</v>
      </c>
      <c r="V25" s="7"/>
    </row>
    <row r="26" spans="1:22" ht="30.75" hidden="1" customHeight="1" x14ac:dyDescent="0.25">
      <c r="A26" s="233"/>
      <c r="B26" s="43"/>
      <c r="C26" s="31" t="s">
        <v>197</v>
      </c>
      <c r="D26" s="45" t="s">
        <v>198</v>
      </c>
      <c r="E26" s="3">
        <v>520</v>
      </c>
      <c r="F26" s="12" t="s">
        <v>27</v>
      </c>
      <c r="G26" s="12"/>
      <c r="H26" s="12"/>
      <c r="I26" s="5"/>
      <c r="J26" s="5"/>
      <c r="K26" s="6">
        <f t="shared" si="0"/>
        <v>0</v>
      </c>
      <c r="L26" s="7"/>
      <c r="M26" s="104">
        <f t="shared" si="1"/>
        <v>0</v>
      </c>
      <c r="N26" s="7"/>
      <c r="O26" s="104">
        <f t="shared" si="2"/>
        <v>0</v>
      </c>
      <c r="P26" s="7"/>
      <c r="Q26" s="104">
        <f t="shared" si="3"/>
        <v>0</v>
      </c>
      <c r="R26" s="36">
        <f t="shared" si="4"/>
        <v>0</v>
      </c>
      <c r="S26" s="106">
        <f t="shared" si="5"/>
        <v>0</v>
      </c>
      <c r="T26" s="106">
        <f t="shared" si="6"/>
        <v>0</v>
      </c>
      <c r="U26" s="106">
        <f t="shared" si="7"/>
        <v>0</v>
      </c>
      <c r="V26" s="7"/>
    </row>
    <row r="27" spans="1:22" ht="21" hidden="1" customHeight="1" x14ac:dyDescent="0.25">
      <c r="A27" s="233"/>
      <c r="B27" s="44"/>
      <c r="C27" s="31" t="s">
        <v>199</v>
      </c>
      <c r="D27" s="45" t="s">
        <v>194</v>
      </c>
      <c r="E27" s="3">
        <v>520</v>
      </c>
      <c r="F27" s="12" t="s">
        <v>27</v>
      </c>
      <c r="G27" s="12"/>
      <c r="H27" s="12"/>
      <c r="I27" s="5"/>
      <c r="J27" s="5"/>
      <c r="K27" s="6">
        <f t="shared" si="0"/>
        <v>0</v>
      </c>
      <c r="L27" s="7"/>
      <c r="M27" s="104">
        <f t="shared" si="1"/>
        <v>0</v>
      </c>
      <c r="N27" s="7"/>
      <c r="O27" s="104">
        <f t="shared" si="2"/>
        <v>0</v>
      </c>
      <c r="P27" s="7"/>
      <c r="Q27" s="104">
        <f t="shared" si="3"/>
        <v>0</v>
      </c>
      <c r="R27" s="36">
        <f t="shared" si="4"/>
        <v>0</v>
      </c>
      <c r="S27" s="106">
        <f t="shared" si="5"/>
        <v>0</v>
      </c>
      <c r="T27" s="106">
        <f t="shared" si="6"/>
        <v>0</v>
      </c>
      <c r="U27" s="106">
        <f t="shared" si="7"/>
        <v>0</v>
      </c>
      <c r="V27" s="7"/>
    </row>
    <row r="28" spans="1:22" s="33" customFormat="1" ht="51" customHeight="1" x14ac:dyDescent="0.25">
      <c r="A28" s="233" t="s">
        <v>146</v>
      </c>
      <c r="B28" s="227" t="s">
        <v>200</v>
      </c>
      <c r="C28" s="46" t="s">
        <v>201</v>
      </c>
      <c r="D28" s="2" t="s">
        <v>202</v>
      </c>
      <c r="E28" s="9">
        <v>520</v>
      </c>
      <c r="F28" s="12" t="s">
        <v>27</v>
      </c>
      <c r="G28" s="12">
        <v>1</v>
      </c>
      <c r="H28" s="12" t="s">
        <v>58</v>
      </c>
      <c r="I28" s="5">
        <v>5000000</v>
      </c>
      <c r="J28" s="5">
        <v>0</v>
      </c>
      <c r="K28" s="6">
        <f t="shared" si="0"/>
        <v>5000000</v>
      </c>
      <c r="L28" s="32">
        <v>0</v>
      </c>
      <c r="M28" s="104">
        <f t="shared" si="1"/>
        <v>0</v>
      </c>
      <c r="N28" s="32">
        <v>0</v>
      </c>
      <c r="O28" s="104">
        <f t="shared" si="2"/>
        <v>0</v>
      </c>
      <c r="P28" s="32">
        <v>0</v>
      </c>
      <c r="Q28" s="104">
        <f t="shared" si="3"/>
        <v>0</v>
      </c>
      <c r="R28" s="36">
        <f t="shared" si="4"/>
        <v>0</v>
      </c>
      <c r="S28" s="106">
        <f t="shared" si="5"/>
        <v>0</v>
      </c>
      <c r="T28" s="106">
        <f t="shared" si="6"/>
        <v>0</v>
      </c>
      <c r="U28" s="106">
        <f t="shared" si="7"/>
        <v>0</v>
      </c>
      <c r="V28" s="37" t="s">
        <v>381</v>
      </c>
    </row>
    <row r="29" spans="1:22" s="33" customFormat="1" ht="51.75" customHeight="1" x14ac:dyDescent="0.25">
      <c r="A29" s="233"/>
      <c r="B29" s="228"/>
      <c r="C29" s="46" t="s">
        <v>203</v>
      </c>
      <c r="D29" s="2" t="s">
        <v>204</v>
      </c>
      <c r="E29" s="9">
        <v>520</v>
      </c>
      <c r="F29" s="12" t="s">
        <v>27</v>
      </c>
      <c r="G29" s="12">
        <v>1</v>
      </c>
      <c r="H29" s="12" t="s">
        <v>205</v>
      </c>
      <c r="I29" s="5">
        <v>5000000</v>
      </c>
      <c r="J29" s="5">
        <v>0</v>
      </c>
      <c r="K29" s="6">
        <f t="shared" si="0"/>
        <v>5000000</v>
      </c>
      <c r="L29" s="32">
        <v>0</v>
      </c>
      <c r="M29" s="104">
        <f t="shared" si="1"/>
        <v>0</v>
      </c>
      <c r="N29" s="32">
        <v>0</v>
      </c>
      <c r="O29" s="104">
        <f t="shared" si="2"/>
        <v>0</v>
      </c>
      <c r="P29" s="32">
        <v>0</v>
      </c>
      <c r="Q29" s="104">
        <f t="shared" si="3"/>
        <v>0</v>
      </c>
      <c r="R29" s="36">
        <f t="shared" si="4"/>
        <v>0</v>
      </c>
      <c r="S29" s="106">
        <f t="shared" si="5"/>
        <v>0</v>
      </c>
      <c r="T29" s="106">
        <f t="shared" si="6"/>
        <v>0</v>
      </c>
      <c r="U29" s="106">
        <f t="shared" si="7"/>
        <v>0</v>
      </c>
      <c r="V29" s="37" t="s">
        <v>382</v>
      </c>
    </row>
    <row r="30" spans="1:22" ht="59.25" customHeight="1" x14ac:dyDescent="0.25">
      <c r="A30" s="233"/>
      <c r="B30" s="227" t="s">
        <v>206</v>
      </c>
      <c r="C30" s="31" t="s">
        <v>207</v>
      </c>
      <c r="D30" s="2" t="s">
        <v>208</v>
      </c>
      <c r="E30" s="3">
        <v>520</v>
      </c>
      <c r="F30" s="12" t="s">
        <v>27</v>
      </c>
      <c r="G30" s="12">
        <v>1</v>
      </c>
      <c r="H30" s="12" t="s">
        <v>209</v>
      </c>
      <c r="I30" s="5">
        <v>6000000</v>
      </c>
      <c r="J30" s="5">
        <v>0</v>
      </c>
      <c r="K30" s="6">
        <f t="shared" si="0"/>
        <v>6000000</v>
      </c>
      <c r="L30" s="7"/>
      <c r="M30" s="104">
        <f t="shared" si="1"/>
        <v>0</v>
      </c>
      <c r="N30" s="7"/>
      <c r="O30" s="104">
        <f t="shared" si="2"/>
        <v>0</v>
      </c>
      <c r="P30" s="7"/>
      <c r="Q30" s="104">
        <f t="shared" si="3"/>
        <v>0</v>
      </c>
      <c r="R30" s="36">
        <f t="shared" si="4"/>
        <v>0</v>
      </c>
      <c r="S30" s="106">
        <f t="shared" si="5"/>
        <v>0</v>
      </c>
      <c r="T30" s="106">
        <v>0.6</v>
      </c>
      <c r="U30" s="106">
        <f t="shared" si="7"/>
        <v>0</v>
      </c>
      <c r="V30" s="37" t="s">
        <v>369</v>
      </c>
    </row>
    <row r="31" spans="1:22" ht="72" customHeight="1" x14ac:dyDescent="0.25">
      <c r="A31" s="233"/>
      <c r="B31" s="230"/>
      <c r="C31" s="31" t="s">
        <v>210</v>
      </c>
      <c r="D31" s="2" t="s">
        <v>211</v>
      </c>
      <c r="E31" s="3">
        <v>520</v>
      </c>
      <c r="F31" s="12" t="s">
        <v>27</v>
      </c>
      <c r="G31" s="12">
        <v>1</v>
      </c>
      <c r="H31" s="12" t="s">
        <v>212</v>
      </c>
      <c r="I31" s="5">
        <v>6000000</v>
      </c>
      <c r="J31" s="5">
        <v>200000</v>
      </c>
      <c r="K31" s="6">
        <f t="shared" si="0"/>
        <v>5800000</v>
      </c>
      <c r="L31" s="7"/>
      <c r="M31" s="104">
        <f t="shared" si="1"/>
        <v>0</v>
      </c>
      <c r="N31" s="7"/>
      <c r="O31" s="104">
        <f t="shared" si="2"/>
        <v>0</v>
      </c>
      <c r="P31" s="7"/>
      <c r="Q31" s="104">
        <f t="shared" si="3"/>
        <v>0</v>
      </c>
      <c r="R31" s="36">
        <f t="shared" si="4"/>
        <v>0</v>
      </c>
      <c r="S31" s="106">
        <f t="shared" si="5"/>
        <v>3.3333333333333333E-2</v>
      </c>
      <c r="T31" s="106">
        <v>0.25</v>
      </c>
      <c r="U31" s="106">
        <f t="shared" si="7"/>
        <v>8.3333333333333332E-3</v>
      </c>
      <c r="V31" s="37" t="s">
        <v>383</v>
      </c>
    </row>
    <row r="32" spans="1:22" ht="159" customHeight="1" x14ac:dyDescent="0.25">
      <c r="A32" s="233"/>
      <c r="B32" s="230"/>
      <c r="C32" s="31" t="s">
        <v>213</v>
      </c>
      <c r="D32" s="2" t="s">
        <v>214</v>
      </c>
      <c r="E32" s="3">
        <v>520</v>
      </c>
      <c r="F32" s="12" t="s">
        <v>27</v>
      </c>
      <c r="G32" s="12">
        <v>5</v>
      </c>
      <c r="H32" s="12" t="s">
        <v>215</v>
      </c>
      <c r="I32" s="5">
        <v>200000000</v>
      </c>
      <c r="J32" s="5">
        <v>141613342</v>
      </c>
      <c r="K32" s="6">
        <f t="shared" si="0"/>
        <v>58386658</v>
      </c>
      <c r="L32" s="7">
        <v>0</v>
      </c>
      <c r="M32" s="104">
        <f t="shared" si="1"/>
        <v>0</v>
      </c>
      <c r="N32" s="7">
        <v>0</v>
      </c>
      <c r="O32" s="104">
        <f t="shared" si="2"/>
        <v>0</v>
      </c>
      <c r="P32" s="7">
        <v>0</v>
      </c>
      <c r="Q32" s="104">
        <f t="shared" si="3"/>
        <v>0</v>
      </c>
      <c r="R32" s="36">
        <f t="shared" si="4"/>
        <v>0</v>
      </c>
      <c r="S32" s="106">
        <f t="shared" si="5"/>
        <v>0.70806670999999999</v>
      </c>
      <c r="T32" s="106">
        <v>0.25</v>
      </c>
      <c r="U32" s="106">
        <f t="shared" si="7"/>
        <v>0.1770166775</v>
      </c>
      <c r="V32" s="37" t="s">
        <v>384</v>
      </c>
    </row>
    <row r="33" spans="1:22" ht="59.25" customHeight="1" x14ac:dyDescent="0.25">
      <c r="A33" s="233"/>
      <c r="B33" s="230"/>
      <c r="C33" s="31" t="s">
        <v>216</v>
      </c>
      <c r="D33" s="2" t="s">
        <v>217</v>
      </c>
      <c r="E33" s="3">
        <v>520</v>
      </c>
      <c r="F33" s="12" t="s">
        <v>218</v>
      </c>
      <c r="G33" s="12" t="s">
        <v>219</v>
      </c>
      <c r="H33" s="12" t="s">
        <v>220</v>
      </c>
      <c r="I33" s="5">
        <v>22029791</v>
      </c>
      <c r="J33" s="5">
        <v>1000000</v>
      </c>
      <c r="K33" s="6">
        <f t="shared" si="0"/>
        <v>21029791</v>
      </c>
      <c r="L33" s="14">
        <v>0</v>
      </c>
      <c r="M33" s="104">
        <f t="shared" si="1"/>
        <v>0</v>
      </c>
      <c r="N33" s="14">
        <v>0</v>
      </c>
      <c r="O33" s="104">
        <f t="shared" si="2"/>
        <v>0</v>
      </c>
      <c r="P33" s="14">
        <v>0</v>
      </c>
      <c r="Q33" s="104">
        <f t="shared" si="3"/>
        <v>0</v>
      </c>
      <c r="R33" s="36">
        <f t="shared" si="4"/>
        <v>0</v>
      </c>
      <c r="S33" s="106">
        <f t="shared" si="5"/>
        <v>4.5393077038270585E-2</v>
      </c>
      <c r="T33" s="106">
        <f t="shared" si="6"/>
        <v>0</v>
      </c>
      <c r="U33" s="106">
        <f t="shared" si="7"/>
        <v>0</v>
      </c>
      <c r="V33" s="87" t="s">
        <v>385</v>
      </c>
    </row>
    <row r="34" spans="1:22" ht="62.25" hidden="1" customHeight="1" x14ac:dyDescent="0.25">
      <c r="A34" s="233"/>
      <c r="B34" s="230"/>
      <c r="C34" s="47" t="s">
        <v>221</v>
      </c>
      <c r="D34" s="48"/>
      <c r="E34" s="9">
        <v>520</v>
      </c>
      <c r="F34" s="12" t="s">
        <v>222</v>
      </c>
      <c r="G34" s="12"/>
      <c r="H34" s="12"/>
      <c r="I34" s="13"/>
      <c r="J34" s="13"/>
      <c r="K34" s="7"/>
      <c r="L34" s="7"/>
      <c r="M34" s="7"/>
      <c r="N34" s="7"/>
      <c r="O34" s="7"/>
      <c r="P34" s="7"/>
      <c r="Q34" s="7"/>
      <c r="R34" s="7"/>
      <c r="S34" s="36"/>
      <c r="T34" s="36"/>
      <c r="U34" s="36"/>
      <c r="V34" s="7"/>
    </row>
    <row r="35" spans="1:22" s="18" customFormat="1" ht="20.25" customHeight="1" x14ac:dyDescent="0.25">
      <c r="A35" s="17"/>
      <c r="B35" s="231" t="s">
        <v>223</v>
      </c>
      <c r="C35" s="231"/>
      <c r="D35" s="231"/>
      <c r="E35" s="231"/>
      <c r="F35" s="231"/>
      <c r="G35" s="49"/>
      <c r="H35" s="49"/>
      <c r="I35" s="16">
        <f>SUM(I8:I34)</f>
        <v>2077873680</v>
      </c>
      <c r="J35" s="16">
        <f t="shared" ref="J35:K35" si="8">SUM(J8:J34)</f>
        <v>488899608</v>
      </c>
      <c r="K35" s="16">
        <f t="shared" si="8"/>
        <v>1588974072</v>
      </c>
      <c r="L35" s="17"/>
      <c r="M35" s="17"/>
      <c r="N35" s="17"/>
      <c r="O35" s="17"/>
      <c r="P35" s="17"/>
      <c r="Q35" s="17"/>
      <c r="R35" s="17"/>
      <c r="S35" s="106">
        <f t="shared" ref="S35" si="9">IFERROR((J35/I35),0)</f>
        <v>0.23528841657015453</v>
      </c>
      <c r="T35" s="106">
        <f t="shared" ref="T35" si="10">M35+O35+Q35</f>
        <v>0</v>
      </c>
      <c r="U35" s="106">
        <f t="shared" ref="U35" si="11">IFERROR((T35*S35),0)</f>
        <v>0</v>
      </c>
      <c r="V35" s="17"/>
    </row>
    <row r="36" spans="1:22" x14ac:dyDescent="0.25">
      <c r="I36" s="82" t="e">
        <f>#REF!-'S. PROY. SOCIAL '!I35</f>
        <v>#REF!</v>
      </c>
      <c r="J36" s="82" t="e">
        <f>#REF!-'S. PROY. SOCIAL '!J35</f>
        <v>#REF!</v>
      </c>
      <c r="K36" s="82" t="e">
        <f>#REF!-'S. PROY. SOCIAL '!K35</f>
        <v>#REF!</v>
      </c>
    </row>
    <row r="37" spans="1:22" x14ac:dyDescent="0.25">
      <c r="A37" t="s">
        <v>386</v>
      </c>
    </row>
  </sheetData>
  <mergeCells count="52">
    <mergeCell ref="B30:B34"/>
    <mergeCell ref="B35:F35"/>
    <mergeCell ref="A8:A19"/>
    <mergeCell ref="B8:B10"/>
    <mergeCell ref="B12:B17"/>
    <mergeCell ref="A20:A27"/>
    <mergeCell ref="A28:A34"/>
    <mergeCell ref="B28:B29"/>
    <mergeCell ref="B21:B23"/>
    <mergeCell ref="V5:V7"/>
    <mergeCell ref="P6:Q6"/>
    <mergeCell ref="I7:K7"/>
    <mergeCell ref="A6:A7"/>
    <mergeCell ref="B6:B7"/>
    <mergeCell ref="C6:C7"/>
    <mergeCell ref="D6:D7"/>
    <mergeCell ref="E6:E7"/>
    <mergeCell ref="F6:F7"/>
    <mergeCell ref="I5:I6"/>
    <mergeCell ref="J5:J6"/>
    <mergeCell ref="K5:K6"/>
    <mergeCell ref="L5:Q5"/>
    <mergeCell ref="S7:U7"/>
    <mergeCell ref="S5:S6"/>
    <mergeCell ref="T5:T6"/>
    <mergeCell ref="U5:U6"/>
    <mergeCell ref="A1:A3"/>
    <mergeCell ref="B1:I1"/>
    <mergeCell ref="J1:K3"/>
    <mergeCell ref="L1:L3"/>
    <mergeCell ref="M1:U1"/>
    <mergeCell ref="P4:Q4"/>
    <mergeCell ref="R4:S4"/>
    <mergeCell ref="T4:U4"/>
    <mergeCell ref="A5:B5"/>
    <mergeCell ref="C5:E5"/>
    <mergeCell ref="F5:H5"/>
    <mergeCell ref="B4:C4"/>
    <mergeCell ref="E4:F4"/>
    <mergeCell ref="G4:H4"/>
    <mergeCell ref="I4:K4"/>
    <mergeCell ref="V1:V3"/>
    <mergeCell ref="B2:I2"/>
    <mergeCell ref="M2:U2"/>
    <mergeCell ref="B3:I3"/>
    <mergeCell ref="M3:U3"/>
    <mergeCell ref="M4:O4"/>
    <mergeCell ref="R5:R7"/>
    <mergeCell ref="G6:G7"/>
    <mergeCell ref="H6:H7"/>
    <mergeCell ref="L6:M6"/>
    <mergeCell ref="N6:O6"/>
  </mergeCells>
  <conditionalFormatting sqref="S8:U33">
    <cfRule type="cellIs" dxfId="27" priority="5" operator="greaterThan">
      <formula>24%</formula>
    </cfRule>
    <cfRule type="cellIs" dxfId="26" priority="6" operator="between">
      <formula>20%</formula>
      <formula>24%</formula>
    </cfRule>
    <cfRule type="cellIs" dxfId="25" priority="7" operator="between">
      <formula>9%</formula>
      <formula>19%</formula>
    </cfRule>
    <cfRule type="cellIs" dxfId="24" priority="8" operator="lessThan">
      <formula>9%</formula>
    </cfRule>
  </conditionalFormatting>
  <conditionalFormatting sqref="S35:U35">
    <cfRule type="cellIs" dxfId="23" priority="1" operator="greaterThan">
      <formula>24%</formula>
    </cfRule>
    <cfRule type="cellIs" dxfId="22" priority="2" operator="between">
      <formula>20%</formula>
      <formula>24%</formula>
    </cfRule>
    <cfRule type="cellIs" dxfId="21" priority="3" operator="between">
      <formula>9%</formula>
      <formula>19%</formula>
    </cfRule>
    <cfRule type="cellIs" dxfId="20"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V35"/>
  <sheetViews>
    <sheetView showGridLines="0" zoomScale="40" zoomScaleNormal="40" zoomScalePageLayoutView="50" workbookViewId="0">
      <pane xSplit="3" ySplit="7" topLeftCell="D8" activePane="bottomRight" state="frozen"/>
      <selection sqref="A1:A3"/>
      <selection pane="topRight" sqref="A1:A3"/>
      <selection pane="bottomLeft" sqref="A1:A3"/>
      <selection pane="bottomRight" activeCell="G14" sqref="G14"/>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6" width="14.28515625" customWidth="1"/>
    <col min="7" max="7" width="14.28515625" style="110" customWidth="1"/>
    <col min="8" max="8" width="17"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192"/>
      <c r="B1" s="193" t="s">
        <v>343</v>
      </c>
      <c r="C1" s="193"/>
      <c r="D1" s="193"/>
      <c r="E1" s="193"/>
      <c r="F1" s="193"/>
      <c r="G1" s="193"/>
      <c r="H1" s="193"/>
      <c r="I1" s="193"/>
      <c r="J1" s="192"/>
      <c r="K1" s="192"/>
      <c r="L1" s="192"/>
      <c r="M1" s="222" t="str">
        <f>B1</f>
        <v>UNIVERSIDAD SURCOLOMBIANA</v>
      </c>
      <c r="N1" s="222"/>
      <c r="O1" s="222"/>
      <c r="P1" s="222"/>
      <c r="Q1" s="222"/>
      <c r="R1" s="222"/>
      <c r="S1" s="222"/>
      <c r="T1" s="222"/>
      <c r="U1" s="222"/>
      <c r="V1" s="192"/>
    </row>
    <row r="2" spans="1:22" ht="15.75" x14ac:dyDescent="0.25">
      <c r="A2" s="192"/>
      <c r="B2" s="193" t="s">
        <v>344</v>
      </c>
      <c r="C2" s="193"/>
      <c r="D2" s="193"/>
      <c r="E2" s="193"/>
      <c r="F2" s="193"/>
      <c r="G2" s="193"/>
      <c r="H2" s="193"/>
      <c r="I2" s="193"/>
      <c r="J2" s="192"/>
      <c r="K2" s="192"/>
      <c r="L2" s="192"/>
      <c r="M2" s="222" t="str">
        <f>B2</f>
        <v>OFICINA DE PLANEACIÓN</v>
      </c>
      <c r="N2" s="222"/>
      <c r="O2" s="222"/>
      <c r="P2" s="222"/>
      <c r="Q2" s="222"/>
      <c r="R2" s="222"/>
      <c r="S2" s="222"/>
      <c r="T2" s="222"/>
      <c r="U2" s="222"/>
      <c r="V2" s="192"/>
    </row>
    <row r="3" spans="1:22" ht="15.75" x14ac:dyDescent="0.25">
      <c r="A3" s="192"/>
      <c r="B3" s="194" t="s">
        <v>345</v>
      </c>
      <c r="C3" s="194"/>
      <c r="D3" s="194"/>
      <c r="E3" s="194"/>
      <c r="F3" s="194"/>
      <c r="G3" s="194"/>
      <c r="H3" s="194"/>
      <c r="I3" s="194"/>
      <c r="J3" s="192"/>
      <c r="K3" s="192"/>
      <c r="L3" s="192"/>
      <c r="M3" s="223" t="str">
        <f>B3</f>
        <v>SEGUIMIENTO AL PLAN DE DESARROLLO</v>
      </c>
      <c r="N3" s="223"/>
      <c r="O3" s="223"/>
      <c r="P3" s="223"/>
      <c r="Q3" s="223"/>
      <c r="R3" s="223"/>
      <c r="S3" s="223"/>
      <c r="T3" s="223"/>
      <c r="U3" s="223"/>
      <c r="V3" s="192"/>
    </row>
    <row r="4" spans="1:22" ht="15.75" x14ac:dyDescent="0.25">
      <c r="A4" s="90" t="s">
        <v>346</v>
      </c>
      <c r="B4" s="203" t="s">
        <v>347</v>
      </c>
      <c r="C4" s="203"/>
      <c r="D4" s="90" t="s">
        <v>348</v>
      </c>
      <c r="E4" s="203">
        <v>1</v>
      </c>
      <c r="F4" s="203"/>
      <c r="G4" s="193" t="s">
        <v>349</v>
      </c>
      <c r="H4" s="193"/>
      <c r="I4" s="194">
        <v>2016</v>
      </c>
      <c r="J4" s="194"/>
      <c r="K4" s="194"/>
      <c r="L4" s="88" t="s">
        <v>346</v>
      </c>
      <c r="M4" s="203" t="str">
        <f>B4</f>
        <v>ES-PLA-FO-04</v>
      </c>
      <c r="N4" s="203"/>
      <c r="O4" s="203"/>
      <c r="P4" s="193" t="str">
        <f>D4</f>
        <v>VERSION</v>
      </c>
      <c r="Q4" s="193"/>
      <c r="R4" s="203">
        <f>E4</f>
        <v>1</v>
      </c>
      <c r="S4" s="203"/>
      <c r="T4" s="193" t="str">
        <f>G4</f>
        <v>VIGENCIA</v>
      </c>
      <c r="U4" s="193"/>
      <c r="V4" s="91">
        <f>I4</f>
        <v>2016</v>
      </c>
    </row>
    <row r="5" spans="1:22" ht="15" customHeight="1" x14ac:dyDescent="0.25">
      <c r="A5" s="195" t="s">
        <v>354</v>
      </c>
      <c r="B5" s="196"/>
      <c r="C5" s="197" t="s">
        <v>351</v>
      </c>
      <c r="D5" s="198"/>
      <c r="E5" s="199"/>
      <c r="F5" s="200"/>
      <c r="G5" s="201"/>
      <c r="H5" s="202"/>
      <c r="I5" s="215" t="s">
        <v>0</v>
      </c>
      <c r="J5" s="217" t="s">
        <v>1</v>
      </c>
      <c r="K5" s="217" t="s">
        <v>2</v>
      </c>
      <c r="L5" s="206" t="s">
        <v>3</v>
      </c>
      <c r="M5" s="206"/>
      <c r="N5" s="206"/>
      <c r="O5" s="206"/>
      <c r="P5" s="206"/>
      <c r="Q5" s="206"/>
      <c r="R5" s="206" t="s">
        <v>4</v>
      </c>
      <c r="S5" s="204" t="s">
        <v>5</v>
      </c>
      <c r="T5" s="205" t="s">
        <v>6</v>
      </c>
      <c r="U5" s="204" t="s">
        <v>7</v>
      </c>
      <c r="V5" s="207" t="s">
        <v>8</v>
      </c>
    </row>
    <row r="6" spans="1:22" ht="28.5" customHeight="1" x14ac:dyDescent="0.25">
      <c r="A6" s="208" t="s">
        <v>9</v>
      </c>
      <c r="B6" s="208" t="s">
        <v>10</v>
      </c>
      <c r="C6" s="209" t="s">
        <v>11</v>
      </c>
      <c r="D6" s="208" t="s">
        <v>12</v>
      </c>
      <c r="E6" s="211" t="s">
        <v>13</v>
      </c>
      <c r="F6" s="213" t="s">
        <v>14</v>
      </c>
      <c r="G6" s="213" t="s">
        <v>15</v>
      </c>
      <c r="H6" s="213" t="s">
        <v>16</v>
      </c>
      <c r="I6" s="216"/>
      <c r="J6" s="217"/>
      <c r="K6" s="217"/>
      <c r="L6" s="206" t="s">
        <v>459</v>
      </c>
      <c r="M6" s="206"/>
      <c r="N6" s="206" t="s">
        <v>460</v>
      </c>
      <c r="O6" s="206"/>
      <c r="P6" s="206" t="s">
        <v>461</v>
      </c>
      <c r="Q6" s="206"/>
      <c r="R6" s="206"/>
      <c r="S6" s="204"/>
      <c r="T6" s="205"/>
      <c r="U6" s="204"/>
      <c r="V6" s="207"/>
    </row>
    <row r="7" spans="1:22" ht="23.25" customHeight="1" x14ac:dyDescent="0.25">
      <c r="A7" s="208"/>
      <c r="B7" s="208"/>
      <c r="C7" s="210"/>
      <c r="D7" s="208"/>
      <c r="E7" s="212"/>
      <c r="F7" s="214"/>
      <c r="G7" s="214"/>
      <c r="H7" s="214"/>
      <c r="I7" s="219" t="s">
        <v>17</v>
      </c>
      <c r="J7" s="220"/>
      <c r="K7" s="221"/>
      <c r="L7" s="107" t="s">
        <v>18</v>
      </c>
      <c r="M7" s="107" t="s">
        <v>19</v>
      </c>
      <c r="N7" s="107" t="s">
        <v>18</v>
      </c>
      <c r="O7" s="107" t="s">
        <v>19</v>
      </c>
      <c r="P7" s="107" t="s">
        <v>18</v>
      </c>
      <c r="Q7" s="107" t="s">
        <v>19</v>
      </c>
      <c r="R7" s="251"/>
      <c r="S7" s="252" t="s">
        <v>20</v>
      </c>
      <c r="T7" s="252"/>
      <c r="U7" s="252"/>
      <c r="V7" s="250"/>
    </row>
    <row r="8" spans="1:22" s="18" customFormat="1" ht="60.75" customHeight="1" x14ac:dyDescent="0.25">
      <c r="A8" s="256" t="s">
        <v>224</v>
      </c>
      <c r="B8" s="259" t="s">
        <v>225</v>
      </c>
      <c r="C8" s="50" t="s">
        <v>226</v>
      </c>
      <c r="D8" s="2" t="s">
        <v>227</v>
      </c>
      <c r="E8" s="21">
        <v>301</v>
      </c>
      <c r="F8" s="22" t="s">
        <v>228</v>
      </c>
      <c r="G8" s="115">
        <v>1325</v>
      </c>
      <c r="H8" s="22" t="s">
        <v>229</v>
      </c>
      <c r="I8" s="23">
        <v>95000000</v>
      </c>
      <c r="J8" s="133">
        <v>36808354</v>
      </c>
      <c r="K8" s="111">
        <f>I8-J8</f>
        <v>58191646</v>
      </c>
      <c r="L8" s="134">
        <v>7</v>
      </c>
      <c r="M8" s="137">
        <f>IFERROR((L8/G8),0)</f>
        <v>5.2830188679245287E-3</v>
      </c>
      <c r="N8" s="134">
        <v>114</v>
      </c>
      <c r="O8" s="138">
        <f>IFERROR((N8/G8),0)</f>
        <v>8.6037735849056607E-2</v>
      </c>
      <c r="P8" s="134">
        <v>305</v>
      </c>
      <c r="Q8" s="138">
        <f>IFERROR((P8/G8),0)</f>
        <v>0.23018867924528302</v>
      </c>
      <c r="R8" s="89">
        <f>+L8+N8+P8</f>
        <v>426</v>
      </c>
      <c r="S8" s="139">
        <f t="shared" ref="S8:S16" si="0">IFERROR((J8/I8),0)</f>
        <v>0.38745635789473687</v>
      </c>
      <c r="T8" s="106">
        <f t="shared" ref="T8:T19" si="1">M8+O8+Q8</f>
        <v>0.32150943396226417</v>
      </c>
      <c r="U8" s="106">
        <f t="shared" ref="U8:U19" si="2">IFERROR((T8*S8),0)</f>
        <v>0.12457087431181729</v>
      </c>
      <c r="V8" s="123" t="s">
        <v>426</v>
      </c>
    </row>
    <row r="9" spans="1:22" s="18" customFormat="1" ht="51" customHeight="1" x14ac:dyDescent="0.25">
      <c r="A9" s="257"/>
      <c r="B9" s="260"/>
      <c r="C9" s="51" t="s">
        <v>230</v>
      </c>
      <c r="D9" s="2" t="s">
        <v>231</v>
      </c>
      <c r="E9" s="3">
        <v>301</v>
      </c>
      <c r="F9" s="4" t="s">
        <v>228</v>
      </c>
      <c r="G9" s="113">
        <v>877</v>
      </c>
      <c r="H9" s="4" t="s">
        <v>229</v>
      </c>
      <c r="I9" s="5">
        <v>70000000</v>
      </c>
      <c r="J9" s="5">
        <v>18573134</v>
      </c>
      <c r="K9" s="111">
        <f t="shared" ref="K9:K33" si="3">I9-J9</f>
        <v>51426866</v>
      </c>
      <c r="L9" s="134">
        <v>0</v>
      </c>
      <c r="M9" s="137">
        <f>(L9/G9)</f>
        <v>0</v>
      </c>
      <c r="N9" s="134">
        <v>80</v>
      </c>
      <c r="O9" s="138">
        <f t="shared" ref="O9:O33" si="4">IFERROR((N9/G9),0)</f>
        <v>9.1220068415051314E-2</v>
      </c>
      <c r="P9" s="134">
        <v>138</v>
      </c>
      <c r="Q9" s="138">
        <f t="shared" ref="Q9:Q33" si="5">IFERROR((P9/G9),0)</f>
        <v>0.15735461801596351</v>
      </c>
      <c r="R9" s="89">
        <f t="shared" ref="R9:R19" si="6">+L9+N9+P9</f>
        <v>218</v>
      </c>
      <c r="S9" s="106">
        <f t="shared" si="0"/>
        <v>0.26533048571428569</v>
      </c>
      <c r="T9" s="106">
        <f t="shared" si="1"/>
        <v>0.24857468643101482</v>
      </c>
      <c r="U9" s="106">
        <f t="shared" si="2"/>
        <v>6.5954442287017426E-2</v>
      </c>
      <c r="V9" s="124" t="s">
        <v>427</v>
      </c>
    </row>
    <row r="10" spans="1:22" s="18" customFormat="1" ht="44.25" customHeight="1" x14ac:dyDescent="0.25">
      <c r="A10" s="257"/>
      <c r="B10" s="260"/>
      <c r="C10" s="51" t="s">
        <v>232</v>
      </c>
      <c r="D10" s="2" t="s">
        <v>233</v>
      </c>
      <c r="E10" s="3">
        <v>301</v>
      </c>
      <c r="F10" s="4" t="s">
        <v>228</v>
      </c>
      <c r="G10" s="113">
        <v>889</v>
      </c>
      <c r="H10" s="4" t="s">
        <v>229</v>
      </c>
      <c r="I10" s="5">
        <v>45000000</v>
      </c>
      <c r="J10" s="5">
        <v>24380000</v>
      </c>
      <c r="K10" s="111">
        <f t="shared" si="3"/>
        <v>20620000</v>
      </c>
      <c r="L10" s="134">
        <v>0</v>
      </c>
      <c r="M10" s="137">
        <f>(L10/G10)</f>
        <v>0</v>
      </c>
      <c r="N10" s="134">
        <v>100</v>
      </c>
      <c r="O10" s="138">
        <f t="shared" si="4"/>
        <v>0.1124859392575928</v>
      </c>
      <c r="P10" s="134">
        <v>245</v>
      </c>
      <c r="Q10" s="138">
        <f t="shared" si="5"/>
        <v>0.27559055118110237</v>
      </c>
      <c r="R10" s="89">
        <f t="shared" si="6"/>
        <v>345</v>
      </c>
      <c r="S10" s="106">
        <f t="shared" si="0"/>
        <v>0.5417777777777778</v>
      </c>
      <c r="T10" s="106">
        <f t="shared" si="1"/>
        <v>0.38807649043869519</v>
      </c>
      <c r="U10" s="106">
        <f t="shared" si="2"/>
        <v>0.21025121859767532</v>
      </c>
      <c r="V10" s="235" t="s">
        <v>428</v>
      </c>
    </row>
    <row r="11" spans="1:22" ht="34.5" customHeight="1" x14ac:dyDescent="0.25">
      <c r="A11" s="257"/>
      <c r="B11" s="260"/>
      <c r="C11" s="51" t="s">
        <v>234</v>
      </c>
      <c r="D11" s="2" t="s">
        <v>235</v>
      </c>
      <c r="E11" s="3">
        <v>301</v>
      </c>
      <c r="F11" s="52" t="s">
        <v>236</v>
      </c>
      <c r="G11" s="42"/>
      <c r="H11" s="52"/>
      <c r="I11" s="5">
        <v>2000000</v>
      </c>
      <c r="J11" s="5">
        <v>0</v>
      </c>
      <c r="K11" s="111">
        <f t="shared" si="3"/>
        <v>2000000</v>
      </c>
      <c r="L11" s="118"/>
      <c r="M11" s="137"/>
      <c r="N11" s="118"/>
      <c r="O11" s="138">
        <f t="shared" si="4"/>
        <v>0</v>
      </c>
      <c r="P11" s="118"/>
      <c r="Q11" s="138">
        <f t="shared" si="5"/>
        <v>0</v>
      </c>
      <c r="R11" s="119">
        <f t="shared" si="6"/>
        <v>0</v>
      </c>
      <c r="S11" s="106">
        <f t="shared" si="0"/>
        <v>0</v>
      </c>
      <c r="T11" s="106">
        <f t="shared" si="1"/>
        <v>0</v>
      </c>
      <c r="U11" s="106">
        <f t="shared" si="2"/>
        <v>0</v>
      </c>
      <c r="V11" s="235"/>
    </row>
    <row r="12" spans="1:22" ht="44.25" customHeight="1" x14ac:dyDescent="0.25">
      <c r="A12" s="257"/>
      <c r="B12" s="260"/>
      <c r="C12" s="262" t="s">
        <v>237</v>
      </c>
      <c r="D12" s="186" t="s">
        <v>362</v>
      </c>
      <c r="E12" s="186">
        <v>301</v>
      </c>
      <c r="F12" s="253" t="s">
        <v>228</v>
      </c>
      <c r="G12" s="113">
        <v>1300</v>
      </c>
      <c r="H12" s="53" t="s">
        <v>238</v>
      </c>
      <c r="I12" s="241">
        <v>35000000</v>
      </c>
      <c r="J12" s="241">
        <v>19972848</v>
      </c>
      <c r="K12" s="244">
        <f t="shared" si="3"/>
        <v>15027152</v>
      </c>
      <c r="L12" s="134">
        <v>0</v>
      </c>
      <c r="M12" s="137">
        <f t="shared" ref="M12:M32" si="7">(L12/G12)</f>
        <v>0</v>
      </c>
      <c r="N12" s="134">
        <v>174</v>
      </c>
      <c r="O12" s="138">
        <f t="shared" si="4"/>
        <v>0.13384615384615384</v>
      </c>
      <c r="P12" s="134">
        <v>470</v>
      </c>
      <c r="Q12" s="138">
        <f t="shared" si="5"/>
        <v>0.36153846153846153</v>
      </c>
      <c r="R12" s="89">
        <f t="shared" si="6"/>
        <v>644</v>
      </c>
      <c r="S12" s="247">
        <f t="shared" si="0"/>
        <v>0.57065279999999996</v>
      </c>
      <c r="T12" s="106">
        <f t="shared" si="1"/>
        <v>0.49538461538461537</v>
      </c>
      <c r="U12" s="106">
        <f t="shared" si="2"/>
        <v>0.28269261784615379</v>
      </c>
      <c r="V12" s="124" t="s">
        <v>429</v>
      </c>
    </row>
    <row r="13" spans="1:22" ht="31.5" customHeight="1" x14ac:dyDescent="0.25">
      <c r="A13" s="257"/>
      <c r="B13" s="260"/>
      <c r="C13" s="263"/>
      <c r="D13" s="188"/>
      <c r="E13" s="188"/>
      <c r="F13" s="255"/>
      <c r="G13" s="113">
        <v>1000</v>
      </c>
      <c r="H13" s="53" t="s">
        <v>239</v>
      </c>
      <c r="I13" s="243"/>
      <c r="J13" s="243"/>
      <c r="K13" s="246"/>
      <c r="L13" s="134"/>
      <c r="M13" s="137">
        <f t="shared" si="7"/>
        <v>0</v>
      </c>
      <c r="N13" s="134"/>
      <c r="O13" s="138">
        <f t="shared" si="4"/>
        <v>0</v>
      </c>
      <c r="P13" s="134"/>
      <c r="Q13" s="138">
        <f t="shared" si="5"/>
        <v>0</v>
      </c>
      <c r="R13" s="89">
        <f t="shared" si="6"/>
        <v>0</v>
      </c>
      <c r="S13" s="248"/>
      <c r="T13" s="106">
        <f t="shared" si="1"/>
        <v>0</v>
      </c>
      <c r="U13" s="106">
        <f t="shared" si="2"/>
        <v>0</v>
      </c>
      <c r="V13" s="116" t="s">
        <v>430</v>
      </c>
    </row>
    <row r="14" spans="1:22" ht="56.25" customHeight="1" x14ac:dyDescent="0.25">
      <c r="A14" s="257"/>
      <c r="B14" s="260"/>
      <c r="C14" s="262" t="s">
        <v>240</v>
      </c>
      <c r="D14" s="186" t="s">
        <v>241</v>
      </c>
      <c r="E14" s="186">
        <v>301</v>
      </c>
      <c r="F14" s="253" t="s">
        <v>125</v>
      </c>
      <c r="G14" s="113">
        <v>450</v>
      </c>
      <c r="H14" s="4" t="s">
        <v>242</v>
      </c>
      <c r="I14" s="241">
        <v>140000000</v>
      </c>
      <c r="J14" s="241">
        <v>55078525</v>
      </c>
      <c r="K14" s="244">
        <f t="shared" si="3"/>
        <v>84921475</v>
      </c>
      <c r="L14" s="54">
        <v>0</v>
      </c>
      <c r="M14" s="137">
        <f t="shared" si="7"/>
        <v>0</v>
      </c>
      <c r="N14" s="54">
        <v>101</v>
      </c>
      <c r="O14" s="138">
        <f t="shared" si="4"/>
        <v>0.22444444444444445</v>
      </c>
      <c r="P14" s="54">
        <v>136</v>
      </c>
      <c r="Q14" s="138">
        <f t="shared" si="5"/>
        <v>0.30222222222222223</v>
      </c>
      <c r="R14" s="89">
        <f t="shared" si="6"/>
        <v>237</v>
      </c>
      <c r="S14" s="247">
        <f t="shared" si="0"/>
        <v>0.39341803571428574</v>
      </c>
      <c r="T14" s="106">
        <f t="shared" si="1"/>
        <v>0.52666666666666662</v>
      </c>
      <c r="U14" s="106">
        <f t="shared" si="2"/>
        <v>0.20720016547619047</v>
      </c>
      <c r="V14" s="57" t="s">
        <v>431</v>
      </c>
    </row>
    <row r="15" spans="1:22" ht="48.75" customHeight="1" x14ac:dyDescent="0.25">
      <c r="A15" s="257"/>
      <c r="B15" s="260"/>
      <c r="C15" s="263"/>
      <c r="D15" s="188"/>
      <c r="E15" s="188"/>
      <c r="F15" s="255"/>
      <c r="G15" s="113">
        <v>9270</v>
      </c>
      <c r="H15" s="4" t="s">
        <v>243</v>
      </c>
      <c r="I15" s="243"/>
      <c r="J15" s="243"/>
      <c r="K15" s="246"/>
      <c r="L15" s="55"/>
      <c r="M15" s="137">
        <f t="shared" si="7"/>
        <v>0</v>
      </c>
      <c r="N15" s="55"/>
      <c r="O15" s="138">
        <f t="shared" si="4"/>
        <v>0</v>
      </c>
      <c r="P15" s="55">
        <v>0</v>
      </c>
      <c r="Q15" s="138">
        <f t="shared" si="5"/>
        <v>0</v>
      </c>
      <c r="R15" s="89">
        <f t="shared" si="6"/>
        <v>0</v>
      </c>
      <c r="S15" s="248"/>
      <c r="T15" s="106">
        <f t="shared" si="1"/>
        <v>0</v>
      </c>
      <c r="U15" s="106">
        <f t="shared" si="2"/>
        <v>0</v>
      </c>
      <c r="V15" s="116" t="s">
        <v>432</v>
      </c>
    </row>
    <row r="16" spans="1:22" ht="30.75" customHeight="1" x14ac:dyDescent="0.25">
      <c r="A16" s="257"/>
      <c r="B16" s="260"/>
      <c r="C16" s="262" t="s">
        <v>244</v>
      </c>
      <c r="D16" s="186" t="s">
        <v>245</v>
      </c>
      <c r="E16" s="186">
        <v>301</v>
      </c>
      <c r="F16" s="253" t="s">
        <v>228</v>
      </c>
      <c r="G16" s="55"/>
      <c r="H16" s="53" t="s">
        <v>246</v>
      </c>
      <c r="I16" s="241">
        <v>29955000</v>
      </c>
      <c r="J16" s="241">
        <v>21034396</v>
      </c>
      <c r="K16" s="244">
        <f t="shared" si="3"/>
        <v>8920604</v>
      </c>
      <c r="L16" s="54">
        <v>0</v>
      </c>
      <c r="M16" s="137">
        <v>0</v>
      </c>
      <c r="N16" s="54">
        <v>20</v>
      </c>
      <c r="O16" s="138">
        <f t="shared" si="4"/>
        <v>0</v>
      </c>
      <c r="P16" s="54">
        <v>11</v>
      </c>
      <c r="Q16" s="138">
        <f t="shared" si="5"/>
        <v>0</v>
      </c>
      <c r="R16" s="89">
        <f t="shared" si="6"/>
        <v>31</v>
      </c>
      <c r="S16" s="247">
        <f t="shared" si="0"/>
        <v>0.70219983308295775</v>
      </c>
      <c r="T16" s="106">
        <f t="shared" si="1"/>
        <v>0</v>
      </c>
      <c r="U16" s="106">
        <f t="shared" si="2"/>
        <v>0</v>
      </c>
      <c r="V16" s="124" t="s">
        <v>429</v>
      </c>
    </row>
    <row r="17" spans="1:22" ht="38.25" customHeight="1" x14ac:dyDescent="0.25">
      <c r="A17" s="257"/>
      <c r="B17" s="260"/>
      <c r="C17" s="264"/>
      <c r="D17" s="187"/>
      <c r="E17" s="187"/>
      <c r="F17" s="254"/>
      <c r="G17" s="54">
        <v>50</v>
      </c>
      <c r="H17" s="53" t="s">
        <v>247</v>
      </c>
      <c r="I17" s="242"/>
      <c r="J17" s="242"/>
      <c r="K17" s="245"/>
      <c r="L17" s="54">
        <v>0</v>
      </c>
      <c r="M17" s="137">
        <f t="shared" si="7"/>
        <v>0</v>
      </c>
      <c r="N17" s="54">
        <v>12</v>
      </c>
      <c r="O17" s="138">
        <f t="shared" si="4"/>
        <v>0.24</v>
      </c>
      <c r="P17" s="54">
        <v>3</v>
      </c>
      <c r="Q17" s="138">
        <f t="shared" si="5"/>
        <v>0.06</v>
      </c>
      <c r="R17" s="89">
        <f t="shared" si="6"/>
        <v>15</v>
      </c>
      <c r="S17" s="249"/>
      <c r="T17" s="106">
        <f t="shared" si="1"/>
        <v>0.3</v>
      </c>
      <c r="U17" s="106">
        <f t="shared" si="2"/>
        <v>0</v>
      </c>
      <c r="V17" s="116" t="s">
        <v>430</v>
      </c>
    </row>
    <row r="18" spans="1:22" ht="41.25" customHeight="1" x14ac:dyDescent="0.25">
      <c r="A18" s="257"/>
      <c r="B18" s="260"/>
      <c r="C18" s="264"/>
      <c r="D18" s="187"/>
      <c r="E18" s="187"/>
      <c r="F18" s="254"/>
      <c r="G18" s="54">
        <v>50</v>
      </c>
      <c r="H18" s="53" t="s">
        <v>248</v>
      </c>
      <c r="I18" s="242"/>
      <c r="J18" s="242"/>
      <c r="K18" s="245"/>
      <c r="L18" s="54">
        <v>0</v>
      </c>
      <c r="M18" s="137">
        <f t="shared" si="7"/>
        <v>0</v>
      </c>
      <c r="N18" s="54">
        <v>3</v>
      </c>
      <c r="O18" s="138">
        <f t="shared" si="4"/>
        <v>0.06</v>
      </c>
      <c r="P18" s="54">
        <v>5</v>
      </c>
      <c r="Q18" s="138">
        <f t="shared" si="5"/>
        <v>0.1</v>
      </c>
      <c r="R18" s="89">
        <f t="shared" si="6"/>
        <v>8</v>
      </c>
      <c r="S18" s="249"/>
      <c r="T18" s="106">
        <f t="shared" si="1"/>
        <v>0.16</v>
      </c>
      <c r="U18" s="106">
        <f t="shared" si="2"/>
        <v>0</v>
      </c>
      <c r="V18" s="57" t="s">
        <v>431</v>
      </c>
    </row>
    <row r="19" spans="1:22" ht="57" customHeight="1" x14ac:dyDescent="0.25">
      <c r="A19" s="257"/>
      <c r="B19" s="261"/>
      <c r="C19" s="263"/>
      <c r="D19" s="188"/>
      <c r="E19" s="188"/>
      <c r="F19" s="255"/>
      <c r="G19" s="58">
        <v>12</v>
      </c>
      <c r="H19" s="59" t="s">
        <v>249</v>
      </c>
      <c r="I19" s="243"/>
      <c r="J19" s="243"/>
      <c r="K19" s="246"/>
      <c r="L19" s="54">
        <v>0</v>
      </c>
      <c r="M19" s="137">
        <f t="shared" si="7"/>
        <v>0</v>
      </c>
      <c r="N19" s="54">
        <v>4</v>
      </c>
      <c r="O19" s="138">
        <f t="shared" si="4"/>
        <v>0.33333333333333331</v>
      </c>
      <c r="P19" s="54">
        <v>2</v>
      </c>
      <c r="Q19" s="138">
        <f t="shared" si="5"/>
        <v>0.16666666666666666</v>
      </c>
      <c r="R19" s="56">
        <f t="shared" si="6"/>
        <v>6</v>
      </c>
      <c r="S19" s="248"/>
      <c r="T19" s="106">
        <f t="shared" si="1"/>
        <v>0.5</v>
      </c>
      <c r="U19" s="106">
        <f t="shared" si="2"/>
        <v>0</v>
      </c>
      <c r="V19" s="116" t="s">
        <v>432</v>
      </c>
    </row>
    <row r="20" spans="1:22" ht="38.25" customHeight="1" x14ac:dyDescent="0.25">
      <c r="A20" s="257"/>
      <c r="B20" s="259" t="s">
        <v>250</v>
      </c>
      <c r="C20" s="262" t="s">
        <v>251</v>
      </c>
      <c r="D20" s="269" t="s">
        <v>252</v>
      </c>
      <c r="E20" s="186">
        <v>301</v>
      </c>
      <c r="F20" s="4" t="s">
        <v>228</v>
      </c>
      <c r="G20" s="113">
        <v>9920</v>
      </c>
      <c r="H20" s="4" t="s">
        <v>243</v>
      </c>
      <c r="I20" s="241">
        <v>415000000</v>
      </c>
      <c r="J20" s="241">
        <v>150998077</v>
      </c>
      <c r="K20" s="244">
        <f t="shared" si="3"/>
        <v>264001923</v>
      </c>
      <c r="L20" s="54">
        <v>0</v>
      </c>
      <c r="M20" s="137">
        <f t="shared" si="7"/>
        <v>0</v>
      </c>
      <c r="N20" s="54">
        <v>0</v>
      </c>
      <c r="O20" s="138">
        <f t="shared" si="4"/>
        <v>0</v>
      </c>
      <c r="P20" s="55">
        <v>8226</v>
      </c>
      <c r="Q20" s="138">
        <f t="shared" si="5"/>
        <v>0.82923387096774193</v>
      </c>
      <c r="R20" s="56">
        <f>+L20+N20+P20</f>
        <v>8226</v>
      </c>
      <c r="S20" s="247">
        <f t="shared" ref="S20" si="8">IFERROR((J20/I20),0)</f>
        <v>0.36385078795180725</v>
      </c>
      <c r="T20" s="106">
        <f t="shared" ref="T20" si="9">M20+O20+Q20</f>
        <v>0.82923387096774193</v>
      </c>
      <c r="U20" s="106">
        <f t="shared" ref="U20" si="10">IFERROR((T20*S20),0)</f>
        <v>0.30171739734794017</v>
      </c>
      <c r="V20" s="125" t="s">
        <v>433</v>
      </c>
    </row>
    <row r="21" spans="1:22" ht="38.25" customHeight="1" x14ac:dyDescent="0.25">
      <c r="A21" s="257"/>
      <c r="B21" s="261"/>
      <c r="C21" s="263"/>
      <c r="D21" s="270"/>
      <c r="E21" s="188"/>
      <c r="F21" s="4" t="s">
        <v>228</v>
      </c>
      <c r="G21" s="113">
        <v>217</v>
      </c>
      <c r="H21" s="4" t="s">
        <v>253</v>
      </c>
      <c r="I21" s="243"/>
      <c r="J21" s="243"/>
      <c r="K21" s="246"/>
      <c r="L21" s="134">
        <v>3</v>
      </c>
      <c r="M21" s="137">
        <f t="shared" si="7"/>
        <v>1.3824884792626729E-2</v>
      </c>
      <c r="N21" s="134">
        <v>40</v>
      </c>
      <c r="O21" s="138">
        <f t="shared" si="4"/>
        <v>0.18433179723502305</v>
      </c>
      <c r="P21" s="134">
        <v>57</v>
      </c>
      <c r="Q21" s="138">
        <f t="shared" si="5"/>
        <v>0.26267281105990781</v>
      </c>
      <c r="R21" s="56">
        <f>+L21+N21+P21</f>
        <v>100</v>
      </c>
      <c r="S21" s="248"/>
      <c r="T21" s="106">
        <f t="shared" ref="T21:T33" si="11">M21+O21+Q21</f>
        <v>0.46082949308755761</v>
      </c>
      <c r="U21" s="106">
        <f t="shared" ref="U21:U33" si="12">IFERROR((T21*S21),0)</f>
        <v>0</v>
      </c>
      <c r="V21" s="124" t="s">
        <v>434</v>
      </c>
    </row>
    <row r="22" spans="1:22" ht="25.5" x14ac:dyDescent="0.25">
      <c r="A22" s="257"/>
      <c r="B22" s="259" t="s">
        <v>254</v>
      </c>
      <c r="C22" s="262" t="s">
        <v>255</v>
      </c>
      <c r="D22" s="53" t="s">
        <v>256</v>
      </c>
      <c r="E22" s="186">
        <v>301</v>
      </c>
      <c r="F22" s="253" t="s">
        <v>257</v>
      </c>
      <c r="G22" s="113">
        <v>219</v>
      </c>
      <c r="H22" s="4" t="s">
        <v>58</v>
      </c>
      <c r="I22" s="236">
        <v>408450000</v>
      </c>
      <c r="J22" s="236">
        <v>136003685</v>
      </c>
      <c r="K22" s="238">
        <f t="shared" si="3"/>
        <v>272446315</v>
      </c>
      <c r="L22" s="134">
        <v>5</v>
      </c>
      <c r="M22" s="137">
        <f t="shared" si="7"/>
        <v>2.2831050228310501E-2</v>
      </c>
      <c r="N22" s="134">
        <v>45</v>
      </c>
      <c r="O22" s="138">
        <f t="shared" si="4"/>
        <v>0.20547945205479451</v>
      </c>
      <c r="P22" s="134">
        <v>57</v>
      </c>
      <c r="Q22" s="138">
        <f t="shared" si="5"/>
        <v>0.26027397260273971</v>
      </c>
      <c r="R22" s="56">
        <f>+L22+N22+P22</f>
        <v>107</v>
      </c>
      <c r="S22" s="247">
        <f t="shared" ref="S22:S33" si="13">IFERROR((J22/I22),0)</f>
        <v>0.33297511323295387</v>
      </c>
      <c r="T22" s="106">
        <f t="shared" si="11"/>
        <v>0.48858447488584472</v>
      </c>
      <c r="U22" s="106">
        <f t="shared" si="12"/>
        <v>0.16268647084897744</v>
      </c>
      <c r="V22" s="126" t="s">
        <v>435</v>
      </c>
    </row>
    <row r="23" spans="1:22" ht="38.25" x14ac:dyDescent="0.25">
      <c r="A23" s="257"/>
      <c r="B23" s="260"/>
      <c r="C23" s="264"/>
      <c r="D23" s="53" t="s">
        <v>258</v>
      </c>
      <c r="E23" s="187"/>
      <c r="F23" s="254"/>
      <c r="G23" s="113">
        <v>16</v>
      </c>
      <c r="H23" s="4" t="s">
        <v>259</v>
      </c>
      <c r="I23" s="237"/>
      <c r="J23" s="237"/>
      <c r="K23" s="238"/>
      <c r="L23" s="134">
        <v>0</v>
      </c>
      <c r="M23" s="137">
        <f t="shared" si="7"/>
        <v>0</v>
      </c>
      <c r="N23" s="134">
        <v>10</v>
      </c>
      <c r="O23" s="138">
        <f t="shared" si="4"/>
        <v>0.625</v>
      </c>
      <c r="P23" s="134">
        <v>11</v>
      </c>
      <c r="Q23" s="138">
        <f t="shared" si="5"/>
        <v>0.6875</v>
      </c>
      <c r="R23" s="56">
        <v>16</v>
      </c>
      <c r="S23" s="249"/>
      <c r="T23" s="106">
        <f t="shared" si="11"/>
        <v>1.3125</v>
      </c>
      <c r="U23" s="106">
        <f t="shared" si="12"/>
        <v>0</v>
      </c>
      <c r="V23" s="124" t="s">
        <v>436</v>
      </c>
    </row>
    <row r="24" spans="1:22" ht="51" x14ac:dyDescent="0.25">
      <c r="A24" s="257"/>
      <c r="B24" s="260"/>
      <c r="C24" s="264"/>
      <c r="D24" s="53" t="s">
        <v>260</v>
      </c>
      <c r="E24" s="187"/>
      <c r="F24" s="254"/>
      <c r="G24" s="113">
        <v>16</v>
      </c>
      <c r="H24" s="4" t="s">
        <v>261</v>
      </c>
      <c r="I24" s="237"/>
      <c r="J24" s="237"/>
      <c r="K24" s="238"/>
      <c r="L24" s="134">
        <v>0</v>
      </c>
      <c r="M24" s="137">
        <f t="shared" si="7"/>
        <v>0</v>
      </c>
      <c r="N24" s="134">
        <v>0</v>
      </c>
      <c r="O24" s="138">
        <f t="shared" si="4"/>
        <v>0</v>
      </c>
      <c r="P24" s="134">
        <v>9</v>
      </c>
      <c r="Q24" s="138">
        <f t="shared" si="5"/>
        <v>0.5625</v>
      </c>
      <c r="R24" s="56">
        <v>11</v>
      </c>
      <c r="S24" s="248"/>
      <c r="T24" s="106">
        <f t="shared" si="11"/>
        <v>0.5625</v>
      </c>
      <c r="U24" s="106">
        <f t="shared" si="12"/>
        <v>0</v>
      </c>
      <c r="V24" s="124" t="s">
        <v>437</v>
      </c>
    </row>
    <row r="25" spans="1:22" ht="24.75" customHeight="1" x14ac:dyDescent="0.25">
      <c r="A25" s="257"/>
      <c r="B25" s="259" t="s">
        <v>262</v>
      </c>
      <c r="C25" s="262" t="s">
        <v>263</v>
      </c>
      <c r="D25" s="2" t="s">
        <v>264</v>
      </c>
      <c r="E25" s="186">
        <v>301</v>
      </c>
      <c r="F25" s="253" t="s">
        <v>265</v>
      </c>
      <c r="G25" s="113">
        <v>11</v>
      </c>
      <c r="H25" s="4" t="s">
        <v>58</v>
      </c>
      <c r="I25" s="236">
        <v>76465225</v>
      </c>
      <c r="J25" s="236">
        <v>10870000</v>
      </c>
      <c r="K25" s="267">
        <f t="shared" si="3"/>
        <v>65595225</v>
      </c>
      <c r="L25" s="134">
        <v>0</v>
      </c>
      <c r="M25" s="137">
        <f t="shared" si="7"/>
        <v>0</v>
      </c>
      <c r="N25" s="134">
        <v>0</v>
      </c>
      <c r="O25" s="138">
        <f t="shared" si="4"/>
        <v>0</v>
      </c>
      <c r="P25" s="134">
        <v>1</v>
      </c>
      <c r="Q25" s="138">
        <f t="shared" si="5"/>
        <v>9.0909090909090912E-2</v>
      </c>
      <c r="R25" s="56">
        <f t="shared" ref="R25:R33" si="14">+L25+N25+P25</f>
        <v>1</v>
      </c>
      <c r="S25" s="247">
        <f t="shared" si="13"/>
        <v>0.14215612391122892</v>
      </c>
      <c r="T25" s="106">
        <f t="shared" si="11"/>
        <v>9.0909090909090912E-2</v>
      </c>
      <c r="U25" s="106">
        <f t="shared" si="12"/>
        <v>1.2923283991929902E-2</v>
      </c>
      <c r="V25" s="239" t="s">
        <v>438</v>
      </c>
    </row>
    <row r="26" spans="1:22" ht="24" customHeight="1" x14ac:dyDescent="0.25">
      <c r="A26" s="257"/>
      <c r="B26" s="260"/>
      <c r="C26" s="264"/>
      <c r="D26" s="2" t="s">
        <v>266</v>
      </c>
      <c r="E26" s="187"/>
      <c r="F26" s="254"/>
      <c r="G26" s="113">
        <v>9</v>
      </c>
      <c r="H26" s="4" t="s">
        <v>58</v>
      </c>
      <c r="I26" s="266"/>
      <c r="J26" s="266"/>
      <c r="K26" s="268"/>
      <c r="L26" s="134">
        <v>0</v>
      </c>
      <c r="M26" s="137">
        <f t="shared" si="7"/>
        <v>0</v>
      </c>
      <c r="N26" s="134">
        <v>0</v>
      </c>
      <c r="O26" s="138">
        <f t="shared" si="4"/>
        <v>0</v>
      </c>
      <c r="P26" s="134">
        <v>0</v>
      </c>
      <c r="Q26" s="138">
        <f t="shared" si="5"/>
        <v>0</v>
      </c>
      <c r="R26" s="56">
        <f t="shared" si="14"/>
        <v>0</v>
      </c>
      <c r="S26" s="248"/>
      <c r="T26" s="106">
        <f t="shared" si="11"/>
        <v>0</v>
      </c>
      <c r="U26" s="106">
        <f t="shared" si="12"/>
        <v>0</v>
      </c>
      <c r="V26" s="240"/>
    </row>
    <row r="27" spans="1:22" ht="89.25" x14ac:dyDescent="0.25">
      <c r="A27" s="257"/>
      <c r="B27" s="259" t="s">
        <v>267</v>
      </c>
      <c r="C27" s="262" t="s">
        <v>268</v>
      </c>
      <c r="D27" s="2" t="s">
        <v>269</v>
      </c>
      <c r="E27" s="186">
        <v>301</v>
      </c>
      <c r="F27" s="4" t="s">
        <v>228</v>
      </c>
      <c r="G27" s="130">
        <v>550810</v>
      </c>
      <c r="H27" s="4" t="s">
        <v>229</v>
      </c>
      <c r="I27" s="241">
        <v>1431437569</v>
      </c>
      <c r="J27" s="241">
        <v>1372723790</v>
      </c>
      <c r="K27" s="244">
        <f t="shared" si="3"/>
        <v>58713779</v>
      </c>
      <c r="L27" s="63">
        <v>0</v>
      </c>
      <c r="M27" s="137">
        <f t="shared" si="7"/>
        <v>0</v>
      </c>
      <c r="N27" s="120">
        <v>39344</v>
      </c>
      <c r="O27" s="138">
        <f t="shared" si="4"/>
        <v>7.1429349503458542E-2</v>
      </c>
      <c r="P27" s="121">
        <v>71740</v>
      </c>
      <c r="Q27" s="138">
        <f t="shared" si="5"/>
        <v>0.13024454893702003</v>
      </c>
      <c r="R27" s="64">
        <f t="shared" si="14"/>
        <v>111084</v>
      </c>
      <c r="S27" s="247">
        <f t="shared" si="13"/>
        <v>0.95898264774410147</v>
      </c>
      <c r="T27" s="106">
        <f t="shared" si="11"/>
        <v>0.20167389844047856</v>
      </c>
      <c r="U27" s="106">
        <f t="shared" si="12"/>
        <v>0.19340176910732515</v>
      </c>
      <c r="V27" s="124" t="s">
        <v>439</v>
      </c>
    </row>
    <row r="28" spans="1:22" ht="63.75" x14ac:dyDescent="0.25">
      <c r="A28" s="257"/>
      <c r="B28" s="260"/>
      <c r="C28" s="264"/>
      <c r="D28" s="53" t="s">
        <v>270</v>
      </c>
      <c r="E28" s="187"/>
      <c r="F28" s="4" t="s">
        <v>228</v>
      </c>
      <c r="G28" s="62">
        <v>81640</v>
      </c>
      <c r="H28" s="4" t="s">
        <v>229</v>
      </c>
      <c r="I28" s="242"/>
      <c r="J28" s="242"/>
      <c r="K28" s="245"/>
      <c r="L28" s="63">
        <v>0</v>
      </c>
      <c r="M28" s="137">
        <f t="shared" si="7"/>
        <v>0</v>
      </c>
      <c r="N28" s="120">
        <v>5200</v>
      </c>
      <c r="O28" s="138">
        <f t="shared" si="4"/>
        <v>6.3694267515923567E-2</v>
      </c>
      <c r="P28" s="121">
        <v>1400</v>
      </c>
      <c r="Q28" s="138">
        <f t="shared" si="5"/>
        <v>1.71484566389025E-2</v>
      </c>
      <c r="R28" s="64">
        <f t="shared" si="14"/>
        <v>6600</v>
      </c>
      <c r="S28" s="249"/>
      <c r="T28" s="106">
        <f t="shared" si="11"/>
        <v>8.0842724154826073E-2</v>
      </c>
      <c r="U28" s="106">
        <f t="shared" si="12"/>
        <v>0</v>
      </c>
      <c r="V28" s="127" t="s">
        <v>440</v>
      </c>
    </row>
    <row r="29" spans="1:22" ht="63.75" x14ac:dyDescent="0.25">
      <c r="A29" s="257"/>
      <c r="B29" s="260"/>
      <c r="C29" s="264"/>
      <c r="D29" s="53" t="s">
        <v>271</v>
      </c>
      <c r="E29" s="187"/>
      <c r="F29" s="4" t="s">
        <v>228</v>
      </c>
      <c r="G29" s="62">
        <v>28260</v>
      </c>
      <c r="H29" s="4" t="s">
        <v>229</v>
      </c>
      <c r="I29" s="242"/>
      <c r="J29" s="242"/>
      <c r="K29" s="245"/>
      <c r="L29" s="63">
        <v>0</v>
      </c>
      <c r="M29" s="137">
        <f t="shared" si="7"/>
        <v>0</v>
      </c>
      <c r="N29" s="120">
        <v>1800</v>
      </c>
      <c r="O29" s="138">
        <f t="shared" si="4"/>
        <v>6.3694267515923567E-2</v>
      </c>
      <c r="P29" s="121">
        <v>3960</v>
      </c>
      <c r="Q29" s="138">
        <f t="shared" si="5"/>
        <v>0.14012738853503184</v>
      </c>
      <c r="R29" s="64">
        <f t="shared" si="14"/>
        <v>5760</v>
      </c>
      <c r="S29" s="249"/>
      <c r="T29" s="106">
        <f t="shared" si="11"/>
        <v>0.20382165605095542</v>
      </c>
      <c r="U29" s="106">
        <f t="shared" si="12"/>
        <v>0</v>
      </c>
      <c r="V29" s="127" t="s">
        <v>441</v>
      </c>
    </row>
    <row r="30" spans="1:22" ht="19.5" customHeight="1" x14ac:dyDescent="0.25">
      <c r="A30" s="257"/>
      <c r="B30" s="260"/>
      <c r="C30" s="263"/>
      <c r="D30" s="53" t="s">
        <v>272</v>
      </c>
      <c r="E30" s="188"/>
      <c r="F30" s="4" t="s">
        <v>228</v>
      </c>
      <c r="G30" s="62">
        <v>28260</v>
      </c>
      <c r="H30" s="4" t="s">
        <v>229</v>
      </c>
      <c r="I30" s="243"/>
      <c r="J30" s="243"/>
      <c r="K30" s="246"/>
      <c r="L30" s="63">
        <v>0</v>
      </c>
      <c r="M30" s="137">
        <f t="shared" si="7"/>
        <v>0</v>
      </c>
      <c r="N30" s="120">
        <v>1800</v>
      </c>
      <c r="O30" s="138">
        <f t="shared" si="4"/>
        <v>6.3694267515923567E-2</v>
      </c>
      <c r="P30" s="121">
        <v>4140</v>
      </c>
      <c r="Q30" s="138">
        <f t="shared" si="5"/>
        <v>0.1464968152866242</v>
      </c>
      <c r="R30" s="64">
        <f t="shared" si="14"/>
        <v>5940</v>
      </c>
      <c r="S30" s="248"/>
      <c r="T30" s="106">
        <f t="shared" si="11"/>
        <v>0.21019108280254778</v>
      </c>
      <c r="U30" s="106">
        <f t="shared" si="12"/>
        <v>0</v>
      </c>
      <c r="V30" s="127" t="s">
        <v>442</v>
      </c>
    </row>
    <row r="31" spans="1:22" ht="36" customHeight="1" x14ac:dyDescent="0.25">
      <c r="A31" s="257"/>
      <c r="B31" s="260"/>
      <c r="C31" s="51" t="s">
        <v>273</v>
      </c>
      <c r="D31" s="2" t="s">
        <v>274</v>
      </c>
      <c r="E31" s="3">
        <v>301</v>
      </c>
      <c r="F31" s="4" t="s">
        <v>228</v>
      </c>
      <c r="G31" s="117">
        <v>159</v>
      </c>
      <c r="H31" s="4" t="s">
        <v>275</v>
      </c>
      <c r="I31" s="5">
        <v>30000000</v>
      </c>
      <c r="J31" s="5">
        <v>26964747</v>
      </c>
      <c r="K31" s="111">
        <f t="shared" si="3"/>
        <v>3035253</v>
      </c>
      <c r="L31" s="134">
        <v>65</v>
      </c>
      <c r="M31" s="137">
        <f t="shared" si="7"/>
        <v>0.4088050314465409</v>
      </c>
      <c r="N31" s="134">
        <v>0</v>
      </c>
      <c r="O31" s="138">
        <f t="shared" si="4"/>
        <v>0</v>
      </c>
      <c r="P31" s="134">
        <v>0</v>
      </c>
      <c r="Q31" s="138">
        <f t="shared" si="5"/>
        <v>0</v>
      </c>
      <c r="R31" s="122">
        <f t="shared" si="14"/>
        <v>65</v>
      </c>
      <c r="S31" s="106">
        <f t="shared" si="13"/>
        <v>0.89882490000000004</v>
      </c>
      <c r="T31" s="106">
        <f t="shared" si="11"/>
        <v>0.4088050314465409</v>
      </c>
      <c r="U31" s="106">
        <f t="shared" si="12"/>
        <v>0.367444141509434</v>
      </c>
      <c r="V31" s="128" t="s">
        <v>443</v>
      </c>
    </row>
    <row r="32" spans="1:22" ht="36" customHeight="1" x14ac:dyDescent="0.25">
      <c r="A32" s="257"/>
      <c r="B32" s="261"/>
      <c r="C32" s="51" t="s">
        <v>276</v>
      </c>
      <c r="D32" s="2" t="s">
        <v>277</v>
      </c>
      <c r="E32" s="65">
        <v>301</v>
      </c>
      <c r="F32" s="4" t="s">
        <v>228</v>
      </c>
      <c r="G32" s="117">
        <v>30</v>
      </c>
      <c r="H32" s="4" t="s">
        <v>21</v>
      </c>
      <c r="I32" s="5">
        <v>84000000</v>
      </c>
      <c r="J32" s="5">
        <v>80042305</v>
      </c>
      <c r="K32" s="111">
        <f t="shared" si="3"/>
        <v>3957695</v>
      </c>
      <c r="L32" s="134">
        <v>0</v>
      </c>
      <c r="M32" s="137">
        <f t="shared" si="7"/>
        <v>0</v>
      </c>
      <c r="N32" s="134">
        <v>18</v>
      </c>
      <c r="O32" s="138">
        <f t="shared" si="4"/>
        <v>0.6</v>
      </c>
      <c r="P32" s="134">
        <v>0</v>
      </c>
      <c r="Q32" s="138">
        <f t="shared" si="5"/>
        <v>0</v>
      </c>
      <c r="R32" s="122">
        <f t="shared" si="14"/>
        <v>18</v>
      </c>
      <c r="S32" s="106">
        <f t="shared" si="13"/>
        <v>0.95288458333333337</v>
      </c>
      <c r="T32" s="106">
        <f t="shared" si="11"/>
        <v>0.6</v>
      </c>
      <c r="U32" s="106">
        <f t="shared" si="12"/>
        <v>0.57173074999999995</v>
      </c>
      <c r="V32" s="129" t="s">
        <v>444</v>
      </c>
    </row>
    <row r="33" spans="1:22" ht="34.5" customHeight="1" x14ac:dyDescent="0.25">
      <c r="A33" s="258"/>
      <c r="B33" s="66" t="s">
        <v>278</v>
      </c>
      <c r="C33" s="67" t="s">
        <v>279</v>
      </c>
      <c r="D33" s="48" t="s">
        <v>280</v>
      </c>
      <c r="E33" s="68">
        <v>301</v>
      </c>
      <c r="F33" s="12" t="s">
        <v>228</v>
      </c>
      <c r="G33" s="131">
        <v>0</v>
      </c>
      <c r="H33" s="12" t="s">
        <v>21</v>
      </c>
      <c r="I33" s="13">
        <v>50000000</v>
      </c>
      <c r="J33" s="13">
        <v>36096024</v>
      </c>
      <c r="K33" s="111">
        <f t="shared" si="3"/>
        <v>13903976</v>
      </c>
      <c r="L33" s="140">
        <v>0</v>
      </c>
      <c r="M33" s="137">
        <f>IFERROR((L33/G33),0)</f>
        <v>0</v>
      </c>
      <c r="N33" s="140">
        <v>0</v>
      </c>
      <c r="O33" s="138">
        <f t="shared" si="4"/>
        <v>0</v>
      </c>
      <c r="P33" s="140">
        <v>0</v>
      </c>
      <c r="Q33" s="138">
        <f t="shared" si="5"/>
        <v>0</v>
      </c>
      <c r="R33" s="140">
        <f t="shared" si="14"/>
        <v>0</v>
      </c>
      <c r="S33" s="106">
        <f t="shared" si="13"/>
        <v>0.72192047999999998</v>
      </c>
      <c r="T33" s="106">
        <f t="shared" si="11"/>
        <v>0</v>
      </c>
      <c r="U33" s="106">
        <f t="shared" si="12"/>
        <v>0</v>
      </c>
      <c r="V33" s="7"/>
    </row>
    <row r="34" spans="1:22" s="18" customFormat="1" ht="21" customHeight="1" x14ac:dyDescent="0.25">
      <c r="A34" s="17"/>
      <c r="B34" s="265" t="s">
        <v>281</v>
      </c>
      <c r="C34" s="265"/>
      <c r="D34" s="265"/>
      <c r="E34" s="265"/>
      <c r="F34" s="265"/>
      <c r="G34" s="114"/>
      <c r="H34" s="69"/>
      <c r="I34" s="16">
        <f>SUM(I8:I33)</f>
        <v>2912307794</v>
      </c>
      <c r="J34" s="16">
        <f>SUM(J8:J33)</f>
        <v>1989545885</v>
      </c>
      <c r="K34" s="16">
        <f>SUM(K8:K33)</f>
        <v>922761909</v>
      </c>
      <c r="L34" s="17"/>
      <c r="M34" s="17"/>
      <c r="N34" s="17"/>
      <c r="O34" s="17"/>
      <c r="P34" s="17"/>
      <c r="Q34" s="17"/>
      <c r="R34" s="17"/>
      <c r="S34" s="106">
        <f t="shared" ref="S34" si="15">IFERROR((J34/I34),0)</f>
        <v>0.68315096676900211</v>
      </c>
      <c r="T34" s="106">
        <f t="shared" ref="T34" si="16">M34+O34+Q34</f>
        <v>0</v>
      </c>
      <c r="U34" s="106">
        <f t="shared" ref="U34" si="17">IFERROR((T34*S34),0)</f>
        <v>0</v>
      </c>
      <c r="V34" s="17"/>
    </row>
    <row r="35" spans="1:22" x14ac:dyDescent="0.25">
      <c r="I35" s="82" t="e">
        <f>#REF!-'S. BIENESTAR'!I34</f>
        <v>#REF!</v>
      </c>
      <c r="J35" s="82" t="e">
        <f>#REF!-'S. BIENESTAR'!J34</f>
        <v>#REF!</v>
      </c>
      <c r="K35" s="82" t="e">
        <f>#REF!-'S. BIENESTAR'!K34</f>
        <v>#REF!</v>
      </c>
    </row>
  </sheetData>
  <mergeCells count="103">
    <mergeCell ref="F12:F13"/>
    <mergeCell ref="B34:F34"/>
    <mergeCell ref="C25:C26"/>
    <mergeCell ref="E25:E26"/>
    <mergeCell ref="F25:F26"/>
    <mergeCell ref="B27:B32"/>
    <mergeCell ref="I25:I26"/>
    <mergeCell ref="J25:J26"/>
    <mergeCell ref="K25:K26"/>
    <mergeCell ref="B20:B21"/>
    <mergeCell ref="C20:C21"/>
    <mergeCell ref="D20:D21"/>
    <mergeCell ref="B25:B26"/>
    <mergeCell ref="E20:E21"/>
    <mergeCell ref="D16:D19"/>
    <mergeCell ref="E16:E19"/>
    <mergeCell ref="C14:C15"/>
    <mergeCell ref="D14:D15"/>
    <mergeCell ref="E14:E15"/>
    <mergeCell ref="B22:B24"/>
    <mergeCell ref="C22:C24"/>
    <mergeCell ref="E22:E24"/>
    <mergeCell ref="C27:C30"/>
    <mergeCell ref="E27:E30"/>
    <mergeCell ref="V5:V7"/>
    <mergeCell ref="A6:A7"/>
    <mergeCell ref="B6:B7"/>
    <mergeCell ref="C6:C7"/>
    <mergeCell ref="D6:D7"/>
    <mergeCell ref="E6:E7"/>
    <mergeCell ref="F6:F7"/>
    <mergeCell ref="I5:I6"/>
    <mergeCell ref="J5:J6"/>
    <mergeCell ref="K5:K6"/>
    <mergeCell ref="L5:Q5"/>
    <mergeCell ref="R5:R7"/>
    <mergeCell ref="G6:G7"/>
    <mergeCell ref="H6:H7"/>
    <mergeCell ref="L6:M6"/>
    <mergeCell ref="P6:Q6"/>
    <mergeCell ref="S7:U7"/>
    <mergeCell ref="S5:S6"/>
    <mergeCell ref="T5:T6"/>
    <mergeCell ref="U5:U6"/>
    <mergeCell ref="N6:O6"/>
    <mergeCell ref="V1:V3"/>
    <mergeCell ref="B2:I2"/>
    <mergeCell ref="M2:U2"/>
    <mergeCell ref="B3:I3"/>
    <mergeCell ref="M3:U3"/>
    <mergeCell ref="A1:A3"/>
    <mergeCell ref="B1:I1"/>
    <mergeCell ref="J1:K3"/>
    <mergeCell ref="L1:L3"/>
    <mergeCell ref="M1:U1"/>
    <mergeCell ref="S16:S19"/>
    <mergeCell ref="S12:S13"/>
    <mergeCell ref="S22:S24"/>
    <mergeCell ref="P4:Q4"/>
    <mergeCell ref="I7:K7"/>
    <mergeCell ref="R4:S4"/>
    <mergeCell ref="T4:U4"/>
    <mergeCell ref="A5:B5"/>
    <mergeCell ref="C5:E5"/>
    <mergeCell ref="F5:H5"/>
    <mergeCell ref="B4:C4"/>
    <mergeCell ref="E4:F4"/>
    <mergeCell ref="G4:H4"/>
    <mergeCell ref="I4:K4"/>
    <mergeCell ref="M4:O4"/>
    <mergeCell ref="F16:F19"/>
    <mergeCell ref="F14:F15"/>
    <mergeCell ref="F22:F24"/>
    <mergeCell ref="A8:A33"/>
    <mergeCell ref="B8:B19"/>
    <mergeCell ref="C12:C13"/>
    <mergeCell ref="D12:D13"/>
    <mergeCell ref="E12:E13"/>
    <mergeCell ref="C16:C19"/>
    <mergeCell ref="V10:V11"/>
    <mergeCell ref="I22:I24"/>
    <mergeCell ref="J22:J24"/>
    <mergeCell ref="K22:K24"/>
    <mergeCell ref="V25:V26"/>
    <mergeCell ref="I27:I30"/>
    <mergeCell ref="K27:K30"/>
    <mergeCell ref="J12:J13"/>
    <mergeCell ref="J14:J15"/>
    <mergeCell ref="J16:J19"/>
    <mergeCell ref="J20:J21"/>
    <mergeCell ref="J27:J30"/>
    <mergeCell ref="I12:I13"/>
    <mergeCell ref="K12:K13"/>
    <mergeCell ref="I14:I15"/>
    <mergeCell ref="K14:K15"/>
    <mergeCell ref="I16:I19"/>
    <mergeCell ref="K16:K19"/>
    <mergeCell ref="I20:I21"/>
    <mergeCell ref="K20:K21"/>
    <mergeCell ref="S25:S26"/>
    <mergeCell ref="S27:S30"/>
    <mergeCell ref="S20:S21"/>
    <mergeCell ref="S14:S15"/>
  </mergeCells>
  <conditionalFormatting sqref="S20:U20 S22:U22 T21:U21 S25:U25 T23:U24 S27:U27 T26:U26 S31:U33 T28:U30">
    <cfRule type="cellIs" dxfId="19" priority="17" operator="greaterThan">
      <formula>24%</formula>
    </cfRule>
    <cfRule type="cellIs" dxfId="18" priority="18" operator="between">
      <formula>20%</formula>
      <formula>24%</formula>
    </cfRule>
    <cfRule type="cellIs" dxfId="17" priority="19" operator="between">
      <formula>9%</formula>
      <formula>19%</formula>
    </cfRule>
    <cfRule type="cellIs" dxfId="16" priority="20" operator="lessThan">
      <formula>9%</formula>
    </cfRule>
  </conditionalFormatting>
  <conditionalFormatting sqref="S34:U34">
    <cfRule type="cellIs" dxfId="15" priority="5" operator="greaterThan">
      <formula>24%</formula>
    </cfRule>
    <cfRule type="cellIs" dxfId="14" priority="6" operator="between">
      <formula>20%</formula>
      <formula>24%</formula>
    </cfRule>
    <cfRule type="cellIs" dxfId="13" priority="7" operator="between">
      <formula>9%</formula>
      <formula>19%</formula>
    </cfRule>
    <cfRule type="cellIs" dxfId="12" priority="8" operator="lessThan">
      <formula>9%</formula>
    </cfRule>
  </conditionalFormatting>
  <conditionalFormatting sqref="S8:U12 S16:U16 T15:U15 T17:U19 S14:U14 T13:U13">
    <cfRule type="cellIs" dxfId="11" priority="1" operator="greaterThan">
      <formula>24%</formula>
    </cfRule>
    <cfRule type="cellIs" dxfId="10" priority="2" operator="between">
      <formula>20%</formula>
      <formula>24%</formula>
    </cfRule>
    <cfRule type="cellIs" dxfId="9" priority="3" operator="between">
      <formula>9%</formula>
      <formula>19%</formula>
    </cfRule>
    <cfRule type="cellIs" dxfId="8"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40"/>
  <sheetViews>
    <sheetView showGridLines="0" topLeftCell="A4" zoomScale="70" zoomScaleNormal="70" zoomScalePageLayoutView="50" workbookViewId="0">
      <pane xSplit="3" ySplit="4" topLeftCell="D8" activePane="bottomRight" state="frozen"/>
      <selection activeCell="A4" sqref="A4"/>
      <selection pane="topRight" activeCell="D4" sqref="D4"/>
      <selection pane="bottomLeft" activeCell="A8" sqref="A8"/>
      <selection pane="bottomRight" activeCell="M12" sqref="M12"/>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11" width="18.42578125" customWidth="1"/>
    <col min="12" max="18" width="11.42578125" customWidth="1"/>
    <col min="21" max="21" width="13.140625" customWidth="1"/>
    <col min="22" max="22" width="85.28515625" customWidth="1"/>
  </cols>
  <sheetData>
    <row r="1" spans="1:22" ht="15.75" x14ac:dyDescent="0.25">
      <c r="A1" s="192"/>
      <c r="B1" s="193" t="s">
        <v>343</v>
      </c>
      <c r="C1" s="193"/>
      <c r="D1" s="193"/>
      <c r="E1" s="193"/>
      <c r="F1" s="193"/>
      <c r="G1" s="193"/>
      <c r="H1" s="193"/>
      <c r="I1" s="193"/>
      <c r="J1" s="192"/>
      <c r="K1" s="192"/>
      <c r="L1" s="192"/>
      <c r="M1" s="222" t="str">
        <f>B1</f>
        <v>UNIVERSIDAD SURCOLOMBIANA</v>
      </c>
      <c r="N1" s="222"/>
      <c r="O1" s="222"/>
      <c r="P1" s="222"/>
      <c r="Q1" s="222"/>
      <c r="R1" s="222"/>
      <c r="S1" s="222"/>
      <c r="T1" s="222"/>
      <c r="U1" s="222"/>
      <c r="V1" s="192"/>
    </row>
    <row r="2" spans="1:22" ht="15.75" x14ac:dyDescent="0.25">
      <c r="A2" s="192"/>
      <c r="B2" s="193" t="s">
        <v>344</v>
      </c>
      <c r="C2" s="193"/>
      <c r="D2" s="193"/>
      <c r="E2" s="193"/>
      <c r="F2" s="193"/>
      <c r="G2" s="193"/>
      <c r="H2" s="193"/>
      <c r="I2" s="193"/>
      <c r="J2" s="192"/>
      <c r="K2" s="192"/>
      <c r="L2" s="192"/>
      <c r="M2" s="222" t="str">
        <f>B2</f>
        <v>OFICINA DE PLANEACIÓN</v>
      </c>
      <c r="N2" s="222"/>
      <c r="O2" s="222"/>
      <c r="P2" s="222"/>
      <c r="Q2" s="222"/>
      <c r="R2" s="222"/>
      <c r="S2" s="222"/>
      <c r="T2" s="222"/>
      <c r="U2" s="222"/>
      <c r="V2" s="192"/>
    </row>
    <row r="3" spans="1:22" ht="15.75" x14ac:dyDescent="0.25">
      <c r="A3" s="192"/>
      <c r="B3" s="194" t="s">
        <v>345</v>
      </c>
      <c r="C3" s="194"/>
      <c r="D3" s="194"/>
      <c r="E3" s="194"/>
      <c r="F3" s="194"/>
      <c r="G3" s="194"/>
      <c r="H3" s="194"/>
      <c r="I3" s="194"/>
      <c r="J3" s="192"/>
      <c r="K3" s="192"/>
      <c r="L3" s="192"/>
      <c r="M3" s="223" t="str">
        <f>B3</f>
        <v>SEGUIMIENTO AL PLAN DE DESARROLLO</v>
      </c>
      <c r="N3" s="223"/>
      <c r="O3" s="223"/>
      <c r="P3" s="223"/>
      <c r="Q3" s="223"/>
      <c r="R3" s="223"/>
      <c r="S3" s="223"/>
      <c r="T3" s="223"/>
      <c r="U3" s="223"/>
      <c r="V3" s="192"/>
    </row>
    <row r="4" spans="1:22" ht="15.75" x14ac:dyDescent="0.25">
      <c r="A4" s="90" t="s">
        <v>346</v>
      </c>
      <c r="B4" s="203" t="s">
        <v>347</v>
      </c>
      <c r="C4" s="203"/>
      <c r="D4" s="90" t="s">
        <v>348</v>
      </c>
      <c r="E4" s="203">
        <v>1</v>
      </c>
      <c r="F4" s="203"/>
      <c r="G4" s="193" t="s">
        <v>349</v>
      </c>
      <c r="H4" s="193"/>
      <c r="I4" s="194">
        <v>2016</v>
      </c>
      <c r="J4" s="194"/>
      <c r="K4" s="194"/>
      <c r="L4" s="88" t="s">
        <v>346</v>
      </c>
      <c r="M4" s="203" t="str">
        <f>B4</f>
        <v>ES-PLA-FO-04</v>
      </c>
      <c r="N4" s="203"/>
      <c r="O4" s="203"/>
      <c r="P4" s="193" t="str">
        <f>D4</f>
        <v>VERSION</v>
      </c>
      <c r="Q4" s="193"/>
      <c r="R4" s="203">
        <f>E4</f>
        <v>1</v>
      </c>
      <c r="S4" s="203"/>
      <c r="T4" s="193" t="str">
        <f>G4</f>
        <v>VIGENCIA</v>
      </c>
      <c r="U4" s="193"/>
      <c r="V4" s="91">
        <f>I4</f>
        <v>2016</v>
      </c>
    </row>
    <row r="5" spans="1:22" ht="15" customHeight="1" x14ac:dyDescent="0.25">
      <c r="A5" s="195" t="s">
        <v>350</v>
      </c>
      <c r="B5" s="196"/>
      <c r="C5" s="197" t="s">
        <v>351</v>
      </c>
      <c r="D5" s="198"/>
      <c r="E5" s="199"/>
      <c r="F5" s="200"/>
      <c r="G5" s="201"/>
      <c r="H5" s="202"/>
      <c r="I5" s="215" t="s">
        <v>0</v>
      </c>
      <c r="J5" s="217" t="s">
        <v>1</v>
      </c>
      <c r="K5" s="217" t="s">
        <v>2</v>
      </c>
      <c r="L5" s="206" t="s">
        <v>3</v>
      </c>
      <c r="M5" s="206"/>
      <c r="N5" s="206"/>
      <c r="O5" s="206"/>
      <c r="P5" s="206"/>
      <c r="Q5" s="206"/>
      <c r="R5" s="206" t="s">
        <v>4</v>
      </c>
      <c r="S5" s="204" t="s">
        <v>5</v>
      </c>
      <c r="T5" s="205" t="s">
        <v>6</v>
      </c>
      <c r="U5" s="204" t="s">
        <v>7</v>
      </c>
      <c r="V5" s="207" t="s">
        <v>8</v>
      </c>
    </row>
    <row r="6" spans="1:22" ht="28.5" customHeight="1" x14ac:dyDescent="0.25">
      <c r="A6" s="208" t="s">
        <v>9</v>
      </c>
      <c r="B6" s="208" t="s">
        <v>10</v>
      </c>
      <c r="C6" s="209" t="s">
        <v>11</v>
      </c>
      <c r="D6" s="208" t="s">
        <v>12</v>
      </c>
      <c r="E6" s="211" t="s">
        <v>13</v>
      </c>
      <c r="F6" s="213" t="s">
        <v>14</v>
      </c>
      <c r="G6" s="213" t="s">
        <v>15</v>
      </c>
      <c r="H6" s="213" t="s">
        <v>16</v>
      </c>
      <c r="I6" s="216"/>
      <c r="J6" s="217"/>
      <c r="K6" s="217"/>
      <c r="L6" s="206" t="s">
        <v>459</v>
      </c>
      <c r="M6" s="206"/>
      <c r="N6" s="206" t="s">
        <v>460</v>
      </c>
      <c r="O6" s="206"/>
      <c r="P6" s="206" t="s">
        <v>461</v>
      </c>
      <c r="Q6" s="206"/>
      <c r="R6" s="206"/>
      <c r="S6" s="204"/>
      <c r="T6" s="205"/>
      <c r="U6" s="204"/>
      <c r="V6" s="207"/>
    </row>
    <row r="7" spans="1:22" ht="23.25" customHeight="1" x14ac:dyDescent="0.25">
      <c r="A7" s="208"/>
      <c r="B7" s="208"/>
      <c r="C7" s="210"/>
      <c r="D7" s="208"/>
      <c r="E7" s="212"/>
      <c r="F7" s="214"/>
      <c r="G7" s="214"/>
      <c r="H7" s="214"/>
      <c r="I7" s="219" t="s">
        <v>17</v>
      </c>
      <c r="J7" s="220"/>
      <c r="K7" s="221"/>
      <c r="L7" s="1" t="s">
        <v>18</v>
      </c>
      <c r="M7" s="1" t="s">
        <v>19</v>
      </c>
      <c r="N7" s="1" t="s">
        <v>18</v>
      </c>
      <c r="O7" s="1" t="s">
        <v>19</v>
      </c>
      <c r="P7" s="1" t="s">
        <v>18</v>
      </c>
      <c r="Q7" s="1" t="s">
        <v>19</v>
      </c>
      <c r="R7" s="206"/>
      <c r="S7" s="218" t="s">
        <v>20</v>
      </c>
      <c r="T7" s="218"/>
      <c r="U7" s="218"/>
      <c r="V7" s="207"/>
    </row>
    <row r="8" spans="1:22" ht="45" x14ac:dyDescent="0.25">
      <c r="A8" s="185" t="s">
        <v>282</v>
      </c>
      <c r="B8" s="187" t="s">
        <v>283</v>
      </c>
      <c r="C8" s="94" t="s">
        <v>366</v>
      </c>
      <c r="D8" s="2" t="s">
        <v>363</v>
      </c>
      <c r="E8" s="70">
        <v>510</v>
      </c>
      <c r="F8" s="22" t="s">
        <v>228</v>
      </c>
      <c r="G8" s="22">
        <v>1444</v>
      </c>
      <c r="H8" s="22" t="s">
        <v>286</v>
      </c>
      <c r="I8" s="133">
        <v>1028515825</v>
      </c>
      <c r="J8" s="105">
        <v>0</v>
      </c>
      <c r="K8" s="108">
        <f>I8-J8</f>
        <v>1028515825</v>
      </c>
      <c r="L8" s="60"/>
      <c r="M8" s="104">
        <f>IFERROR((L8/G8),0)</f>
        <v>0</v>
      </c>
      <c r="N8" s="60"/>
      <c r="O8" s="104">
        <f>IFERROR((N8/G8),0)</f>
        <v>0</v>
      </c>
      <c r="P8" s="60"/>
      <c r="Q8" s="104">
        <f>IFERROR((P8/G8),0)</f>
        <v>0</v>
      </c>
      <c r="R8" s="60">
        <f>L8+N8+P8</f>
        <v>0</v>
      </c>
      <c r="S8" s="106">
        <f>IFERROR((J8/I8),0)</f>
        <v>0</v>
      </c>
      <c r="T8" s="106">
        <f>M8+O8+Q8</f>
        <v>0</v>
      </c>
      <c r="U8" s="106">
        <f>IFERROR((T8*S8),0)</f>
        <v>0</v>
      </c>
      <c r="V8" s="25"/>
    </row>
    <row r="9" spans="1:22" s="33" customFormat="1" ht="69" customHeight="1" x14ac:dyDescent="0.25">
      <c r="A9" s="185"/>
      <c r="B9" s="187"/>
      <c r="C9" s="94" t="s">
        <v>367</v>
      </c>
      <c r="D9" s="2" t="s">
        <v>364</v>
      </c>
      <c r="E9" s="65">
        <v>510</v>
      </c>
      <c r="F9" s="4" t="s">
        <v>289</v>
      </c>
      <c r="G9" s="4">
        <v>3300</v>
      </c>
      <c r="H9" s="22" t="s">
        <v>286</v>
      </c>
      <c r="I9" s="5"/>
      <c r="J9" s="5"/>
      <c r="K9" s="108">
        <f t="shared" ref="K9:K26" si="0">I9-J9</f>
        <v>0</v>
      </c>
      <c r="L9" s="54"/>
      <c r="M9" s="104">
        <f t="shared" ref="M9:M26" si="1">IFERROR((L9/G9),0)</f>
        <v>0</v>
      </c>
      <c r="N9" s="54"/>
      <c r="O9" s="104">
        <f t="shared" ref="O9:O26" si="2">IFERROR((N9/G9),0)</f>
        <v>0</v>
      </c>
      <c r="P9" s="54"/>
      <c r="Q9" s="104">
        <f t="shared" ref="Q9:Q26" si="3">IFERROR((P9/G9),0)</f>
        <v>0</v>
      </c>
      <c r="R9" s="60">
        <f t="shared" ref="R9:R26" si="4">L9+N9+P9</f>
        <v>0</v>
      </c>
      <c r="S9" s="136">
        <f t="shared" ref="S9:S26" si="5">IFERROR((J9/I9),0)</f>
        <v>0</v>
      </c>
      <c r="T9" s="136">
        <v>0.15</v>
      </c>
      <c r="U9" s="106">
        <f t="shared" ref="U9:U26" si="6">IFERROR((T9*S9),0)</f>
        <v>0</v>
      </c>
      <c r="V9" s="34"/>
    </row>
    <row r="10" spans="1:22" ht="30" x14ac:dyDescent="0.25">
      <c r="A10" s="185"/>
      <c r="B10" s="188"/>
      <c r="C10" s="94" t="s">
        <v>368</v>
      </c>
      <c r="D10" s="2" t="s">
        <v>365</v>
      </c>
      <c r="E10" s="71">
        <v>510</v>
      </c>
      <c r="F10" s="4" t="s">
        <v>290</v>
      </c>
      <c r="G10" s="4"/>
      <c r="H10" s="4"/>
      <c r="I10" s="102"/>
      <c r="J10" s="102">
        <v>0</v>
      </c>
      <c r="K10" s="108">
        <f t="shared" si="0"/>
        <v>0</v>
      </c>
      <c r="L10" s="36"/>
      <c r="M10" s="104">
        <f t="shared" si="1"/>
        <v>0</v>
      </c>
      <c r="N10" s="36"/>
      <c r="O10" s="104">
        <f t="shared" si="2"/>
        <v>0</v>
      </c>
      <c r="P10" s="36"/>
      <c r="Q10" s="104">
        <f t="shared" si="3"/>
        <v>0</v>
      </c>
      <c r="R10" s="60">
        <f t="shared" si="4"/>
        <v>0</v>
      </c>
      <c r="S10" s="136">
        <f t="shared" si="5"/>
        <v>0</v>
      </c>
      <c r="T10" s="136">
        <f t="shared" ref="T10:T25" si="7">M10+O10+Q10</f>
        <v>0</v>
      </c>
      <c r="U10" s="106">
        <f t="shared" si="6"/>
        <v>0</v>
      </c>
      <c r="V10" s="7"/>
    </row>
    <row r="11" spans="1:22" ht="30" x14ac:dyDescent="0.25">
      <c r="A11" s="185"/>
      <c r="B11" s="186" t="s">
        <v>283</v>
      </c>
      <c r="C11" s="96" t="s">
        <v>284</v>
      </c>
      <c r="D11" s="2" t="s">
        <v>285</v>
      </c>
      <c r="E11" s="71">
        <v>111</v>
      </c>
      <c r="F11" s="97"/>
      <c r="G11" s="97"/>
      <c r="H11" s="97"/>
      <c r="I11" s="5">
        <v>1046603203</v>
      </c>
      <c r="J11" s="5">
        <v>193491810</v>
      </c>
      <c r="K11" s="108">
        <f t="shared" si="0"/>
        <v>853111393</v>
      </c>
      <c r="L11" s="36"/>
      <c r="M11" s="104">
        <f t="shared" si="1"/>
        <v>0</v>
      </c>
      <c r="N11" s="36"/>
      <c r="O11" s="104">
        <f t="shared" si="2"/>
        <v>0</v>
      </c>
      <c r="P11" s="36"/>
      <c r="Q11" s="104">
        <f t="shared" si="3"/>
        <v>0</v>
      </c>
      <c r="R11" s="60">
        <f t="shared" si="4"/>
        <v>0</v>
      </c>
      <c r="S11" s="136">
        <f t="shared" si="5"/>
        <v>0.18487599640950075</v>
      </c>
      <c r="T11" s="136">
        <f t="shared" si="7"/>
        <v>0</v>
      </c>
      <c r="U11" s="106">
        <f t="shared" si="6"/>
        <v>0</v>
      </c>
      <c r="V11" s="7"/>
    </row>
    <row r="12" spans="1:22" ht="30" x14ac:dyDescent="0.25">
      <c r="A12" s="185"/>
      <c r="B12" s="188"/>
      <c r="C12" s="27" t="s">
        <v>287</v>
      </c>
      <c r="D12" s="2" t="s">
        <v>288</v>
      </c>
      <c r="E12" s="71">
        <v>111</v>
      </c>
      <c r="F12" s="97"/>
      <c r="G12" s="97"/>
      <c r="H12" s="97"/>
      <c r="I12" s="102"/>
      <c r="J12" s="102"/>
      <c r="K12" s="108">
        <f t="shared" si="0"/>
        <v>0</v>
      </c>
      <c r="L12" s="36"/>
      <c r="M12" s="104">
        <f t="shared" si="1"/>
        <v>0</v>
      </c>
      <c r="N12" s="36"/>
      <c r="O12" s="104">
        <f t="shared" si="2"/>
        <v>0</v>
      </c>
      <c r="P12" s="36"/>
      <c r="Q12" s="104">
        <f t="shared" si="3"/>
        <v>0</v>
      </c>
      <c r="R12" s="60">
        <f t="shared" si="4"/>
        <v>0</v>
      </c>
      <c r="S12" s="136">
        <f t="shared" si="5"/>
        <v>0</v>
      </c>
      <c r="T12" s="136">
        <v>0.05</v>
      </c>
      <c r="U12" s="106">
        <f t="shared" si="6"/>
        <v>0</v>
      </c>
      <c r="V12" s="7"/>
    </row>
    <row r="13" spans="1:22" ht="30" x14ac:dyDescent="0.25">
      <c r="A13" s="185"/>
      <c r="B13" s="186" t="s">
        <v>291</v>
      </c>
      <c r="C13" s="94" t="s">
        <v>292</v>
      </c>
      <c r="D13" s="2" t="s">
        <v>293</v>
      </c>
      <c r="E13" s="71">
        <v>211</v>
      </c>
      <c r="F13" s="4" t="s">
        <v>294</v>
      </c>
      <c r="G13" s="4" t="s">
        <v>295</v>
      </c>
      <c r="H13" s="4" t="s">
        <v>296</v>
      </c>
      <c r="I13" s="5">
        <v>1347730005</v>
      </c>
      <c r="J13" s="5">
        <v>68156531</v>
      </c>
      <c r="K13" s="108">
        <f t="shared" si="0"/>
        <v>1279573474</v>
      </c>
      <c r="L13" s="36"/>
      <c r="M13" s="104">
        <f t="shared" si="1"/>
        <v>0</v>
      </c>
      <c r="N13" s="36"/>
      <c r="O13" s="104">
        <f t="shared" si="2"/>
        <v>0</v>
      </c>
      <c r="P13" s="36"/>
      <c r="Q13" s="104">
        <f t="shared" si="3"/>
        <v>0</v>
      </c>
      <c r="R13" s="60">
        <f t="shared" si="4"/>
        <v>0</v>
      </c>
      <c r="S13" s="136">
        <f t="shared" si="5"/>
        <v>5.0571353866978717E-2</v>
      </c>
      <c r="T13" s="136">
        <f t="shared" si="7"/>
        <v>0</v>
      </c>
      <c r="U13" s="106">
        <f t="shared" si="6"/>
        <v>0</v>
      </c>
      <c r="V13" s="30"/>
    </row>
    <row r="14" spans="1:22" ht="79.5" customHeight="1" x14ac:dyDescent="0.25">
      <c r="A14" s="185"/>
      <c r="B14" s="187"/>
      <c r="C14" s="94" t="s">
        <v>297</v>
      </c>
      <c r="D14" s="48" t="s">
        <v>298</v>
      </c>
      <c r="E14" s="71">
        <v>211</v>
      </c>
      <c r="F14" s="4" t="s">
        <v>299</v>
      </c>
      <c r="G14" s="36">
        <v>117</v>
      </c>
      <c r="H14" s="72" t="s">
        <v>300</v>
      </c>
      <c r="I14" s="5">
        <v>355787227</v>
      </c>
      <c r="J14" s="5">
        <v>4400000</v>
      </c>
      <c r="K14" s="108">
        <f t="shared" si="0"/>
        <v>351387227</v>
      </c>
      <c r="L14" s="36"/>
      <c r="M14" s="104">
        <f t="shared" si="1"/>
        <v>0</v>
      </c>
      <c r="N14" s="36"/>
      <c r="O14" s="104">
        <f t="shared" si="2"/>
        <v>0</v>
      </c>
      <c r="P14" s="36"/>
      <c r="Q14" s="104">
        <f t="shared" si="3"/>
        <v>0</v>
      </c>
      <c r="R14" s="60">
        <f t="shared" si="4"/>
        <v>0</v>
      </c>
      <c r="S14" s="136">
        <f t="shared" si="5"/>
        <v>1.2366941998173533E-2</v>
      </c>
      <c r="T14" s="136">
        <f t="shared" si="7"/>
        <v>0</v>
      </c>
      <c r="U14" s="106">
        <f t="shared" si="6"/>
        <v>0</v>
      </c>
      <c r="V14" s="30"/>
    </row>
    <row r="15" spans="1:22" s="33" customFormat="1" ht="90.75" customHeight="1" x14ac:dyDescent="0.25">
      <c r="A15" s="185"/>
      <c r="B15" s="187"/>
      <c r="C15" s="27" t="s">
        <v>301</v>
      </c>
      <c r="D15" s="2" t="s">
        <v>302</v>
      </c>
      <c r="E15" s="65">
        <v>211</v>
      </c>
      <c r="F15" s="4" t="s">
        <v>303</v>
      </c>
      <c r="G15" s="4" t="s">
        <v>304</v>
      </c>
      <c r="H15" s="4" t="s">
        <v>296</v>
      </c>
      <c r="I15" s="5">
        <v>261976437</v>
      </c>
      <c r="J15" s="102">
        <v>0</v>
      </c>
      <c r="K15" s="108">
        <f t="shared" si="0"/>
        <v>261976437</v>
      </c>
      <c r="L15" s="54"/>
      <c r="M15" s="104">
        <f t="shared" si="1"/>
        <v>0</v>
      </c>
      <c r="N15" s="54"/>
      <c r="O15" s="104">
        <f t="shared" si="2"/>
        <v>0</v>
      </c>
      <c r="P15" s="54"/>
      <c r="Q15" s="104">
        <f t="shared" si="3"/>
        <v>0</v>
      </c>
      <c r="R15" s="60">
        <f t="shared" si="4"/>
        <v>0</v>
      </c>
      <c r="S15" s="136">
        <f t="shared" si="5"/>
        <v>0</v>
      </c>
      <c r="T15" s="136">
        <f t="shared" si="7"/>
        <v>0</v>
      </c>
      <c r="U15" s="106">
        <f t="shared" si="6"/>
        <v>0</v>
      </c>
      <c r="V15" s="32"/>
    </row>
    <row r="16" spans="1:22" ht="132" customHeight="1" x14ac:dyDescent="0.25">
      <c r="A16" s="185"/>
      <c r="B16" s="187"/>
      <c r="C16" s="94" t="s">
        <v>305</v>
      </c>
      <c r="D16" s="73" t="s">
        <v>306</v>
      </c>
      <c r="E16" s="71">
        <v>211</v>
      </c>
      <c r="F16" s="4" t="s">
        <v>307</v>
      </c>
      <c r="G16" s="4" t="s">
        <v>308</v>
      </c>
      <c r="H16" s="4" t="s">
        <v>296</v>
      </c>
      <c r="I16" s="5">
        <v>203000000</v>
      </c>
      <c r="J16" s="5">
        <v>9735530</v>
      </c>
      <c r="K16" s="108">
        <f t="shared" si="0"/>
        <v>193264470</v>
      </c>
      <c r="L16" s="36"/>
      <c r="M16" s="104">
        <f t="shared" si="1"/>
        <v>0</v>
      </c>
      <c r="N16" s="36"/>
      <c r="O16" s="104">
        <f t="shared" si="2"/>
        <v>0</v>
      </c>
      <c r="P16" s="36"/>
      <c r="Q16" s="104">
        <f t="shared" si="3"/>
        <v>0</v>
      </c>
      <c r="R16" s="60">
        <f t="shared" si="4"/>
        <v>0</v>
      </c>
      <c r="S16" s="136">
        <f t="shared" si="5"/>
        <v>4.7958275862068966E-2</v>
      </c>
      <c r="T16" s="136">
        <f t="shared" si="7"/>
        <v>0</v>
      </c>
      <c r="U16" s="106">
        <f t="shared" si="6"/>
        <v>0</v>
      </c>
      <c r="V16" s="30"/>
    </row>
    <row r="17" spans="1:22" ht="36" customHeight="1" x14ac:dyDescent="0.25">
      <c r="A17" s="185"/>
      <c r="B17" s="187"/>
      <c r="C17" s="94" t="s">
        <v>309</v>
      </c>
      <c r="D17" s="2" t="s">
        <v>310</v>
      </c>
      <c r="E17" s="71">
        <v>211</v>
      </c>
      <c r="F17" s="4" t="s">
        <v>311</v>
      </c>
      <c r="G17" s="4"/>
      <c r="H17" s="4"/>
      <c r="I17" s="5">
        <v>5865085</v>
      </c>
      <c r="J17" s="5">
        <v>2000000</v>
      </c>
      <c r="K17" s="108">
        <f t="shared" si="0"/>
        <v>3865085</v>
      </c>
      <c r="L17" s="36"/>
      <c r="M17" s="104">
        <f t="shared" si="1"/>
        <v>0</v>
      </c>
      <c r="N17" s="36"/>
      <c r="O17" s="104">
        <f t="shared" si="2"/>
        <v>0</v>
      </c>
      <c r="P17" s="36"/>
      <c r="Q17" s="104">
        <f t="shared" si="3"/>
        <v>0</v>
      </c>
      <c r="R17" s="60">
        <f t="shared" si="4"/>
        <v>0</v>
      </c>
      <c r="S17" s="136">
        <f t="shared" si="5"/>
        <v>0.34100102556058437</v>
      </c>
      <c r="T17" s="136">
        <v>0.3</v>
      </c>
      <c r="U17" s="106">
        <f t="shared" si="6"/>
        <v>0.10230030766817531</v>
      </c>
      <c r="V17" s="74"/>
    </row>
    <row r="18" spans="1:22" ht="44.25" customHeight="1" x14ac:dyDescent="0.25">
      <c r="A18" s="185"/>
      <c r="B18" s="187"/>
      <c r="C18" s="94" t="s">
        <v>312</v>
      </c>
      <c r="D18" s="2" t="s">
        <v>313</v>
      </c>
      <c r="E18" s="71">
        <v>211</v>
      </c>
      <c r="F18" s="4" t="s">
        <v>314</v>
      </c>
      <c r="G18" s="4"/>
      <c r="H18" s="4"/>
      <c r="I18" s="5">
        <v>450000000</v>
      </c>
      <c r="J18" s="5">
        <v>27015261</v>
      </c>
      <c r="K18" s="108">
        <f t="shared" si="0"/>
        <v>422984739</v>
      </c>
      <c r="L18" s="36"/>
      <c r="M18" s="104">
        <f t="shared" si="1"/>
        <v>0</v>
      </c>
      <c r="N18" s="36"/>
      <c r="O18" s="104">
        <f t="shared" si="2"/>
        <v>0</v>
      </c>
      <c r="P18" s="36"/>
      <c r="Q18" s="104">
        <f t="shared" si="3"/>
        <v>0</v>
      </c>
      <c r="R18" s="60">
        <f t="shared" si="4"/>
        <v>0</v>
      </c>
      <c r="S18" s="136">
        <f t="shared" si="5"/>
        <v>6.0033913333333334E-2</v>
      </c>
      <c r="T18" s="136">
        <v>0.1</v>
      </c>
      <c r="U18" s="106">
        <f t="shared" si="6"/>
        <v>6.0033913333333334E-3</v>
      </c>
      <c r="V18" s="74"/>
    </row>
    <row r="19" spans="1:22" ht="31.5" customHeight="1" x14ac:dyDescent="0.25">
      <c r="A19" s="185"/>
      <c r="B19" s="187"/>
      <c r="C19" s="94" t="s">
        <v>315</v>
      </c>
      <c r="D19" s="2" t="s">
        <v>316</v>
      </c>
      <c r="E19" s="71">
        <v>211</v>
      </c>
      <c r="F19" s="4" t="s">
        <v>317</v>
      </c>
      <c r="G19" s="4"/>
      <c r="H19" s="4"/>
      <c r="I19" s="5">
        <v>265000000</v>
      </c>
      <c r="J19" s="5">
        <v>147995447</v>
      </c>
      <c r="K19" s="108">
        <f t="shared" si="0"/>
        <v>117004553</v>
      </c>
      <c r="L19" s="36"/>
      <c r="M19" s="104">
        <f t="shared" si="1"/>
        <v>0</v>
      </c>
      <c r="N19" s="36"/>
      <c r="O19" s="104">
        <f t="shared" si="2"/>
        <v>0</v>
      </c>
      <c r="P19" s="36"/>
      <c r="Q19" s="104">
        <f t="shared" si="3"/>
        <v>0</v>
      </c>
      <c r="R19" s="60">
        <f t="shared" si="4"/>
        <v>0</v>
      </c>
      <c r="S19" s="136">
        <f t="shared" si="5"/>
        <v>0.55847338490566034</v>
      </c>
      <c r="T19" s="136">
        <v>0.5</v>
      </c>
      <c r="U19" s="106">
        <f t="shared" si="6"/>
        <v>0.27923669245283017</v>
      </c>
      <c r="V19" s="74"/>
    </row>
    <row r="20" spans="1:22" s="33" customFormat="1" ht="50.25" customHeight="1" x14ac:dyDescent="0.25">
      <c r="A20" s="75"/>
      <c r="B20" s="2" t="s">
        <v>318</v>
      </c>
      <c r="C20" s="27" t="s">
        <v>319</v>
      </c>
      <c r="D20" s="2" t="s">
        <v>320</v>
      </c>
      <c r="E20" s="65" t="s">
        <v>321</v>
      </c>
      <c r="F20" s="4" t="s">
        <v>290</v>
      </c>
      <c r="G20" s="4"/>
      <c r="H20" s="4"/>
      <c r="I20" s="5">
        <v>700456632</v>
      </c>
      <c r="J20" s="5">
        <v>207998921</v>
      </c>
      <c r="K20" s="108">
        <f t="shared" si="0"/>
        <v>492457711</v>
      </c>
      <c r="L20" s="54"/>
      <c r="M20" s="104">
        <f t="shared" si="1"/>
        <v>0</v>
      </c>
      <c r="N20" s="54"/>
      <c r="O20" s="104">
        <f t="shared" si="2"/>
        <v>0</v>
      </c>
      <c r="P20" s="54"/>
      <c r="Q20" s="104">
        <f t="shared" si="3"/>
        <v>0</v>
      </c>
      <c r="R20" s="60">
        <f t="shared" si="4"/>
        <v>0</v>
      </c>
      <c r="S20" s="136">
        <f t="shared" si="5"/>
        <v>0.2969476074573022</v>
      </c>
      <c r="T20" s="136">
        <v>0.3</v>
      </c>
      <c r="U20" s="106">
        <f t="shared" si="6"/>
        <v>8.9084282237190657E-2</v>
      </c>
      <c r="V20" s="34"/>
    </row>
    <row r="21" spans="1:22" ht="36.75" customHeight="1" x14ac:dyDescent="0.25">
      <c r="A21" s="185" t="s">
        <v>282</v>
      </c>
      <c r="B21" s="227" t="s">
        <v>322</v>
      </c>
      <c r="C21" s="94" t="s">
        <v>323</v>
      </c>
      <c r="D21" s="2" t="s">
        <v>324</v>
      </c>
      <c r="E21" s="71">
        <v>510</v>
      </c>
      <c r="F21" s="4" t="s">
        <v>325</v>
      </c>
      <c r="G21" s="4">
        <v>100</v>
      </c>
      <c r="H21" s="4"/>
      <c r="I21" s="5">
        <v>115954283</v>
      </c>
      <c r="J21" s="5">
        <v>56201662</v>
      </c>
      <c r="K21" s="108">
        <f t="shared" si="0"/>
        <v>59752621</v>
      </c>
      <c r="L21" s="36"/>
      <c r="M21" s="104">
        <f t="shared" si="1"/>
        <v>0</v>
      </c>
      <c r="N21" s="36"/>
      <c r="O21" s="104">
        <f t="shared" si="2"/>
        <v>0</v>
      </c>
      <c r="P21" s="36"/>
      <c r="Q21" s="104">
        <f t="shared" si="3"/>
        <v>0</v>
      </c>
      <c r="R21" s="60">
        <f t="shared" si="4"/>
        <v>0</v>
      </c>
      <c r="S21" s="136">
        <f t="shared" si="5"/>
        <v>0.48468810763980147</v>
      </c>
      <c r="T21" s="136">
        <v>0.2</v>
      </c>
      <c r="U21" s="106">
        <f t="shared" si="6"/>
        <v>9.6937621527960302E-2</v>
      </c>
      <c r="V21" s="11"/>
    </row>
    <row r="22" spans="1:22" ht="51" customHeight="1" x14ac:dyDescent="0.25">
      <c r="A22" s="185"/>
      <c r="B22" s="230"/>
      <c r="C22" s="94" t="s">
        <v>326</v>
      </c>
      <c r="D22" s="2" t="s">
        <v>327</v>
      </c>
      <c r="E22" s="71">
        <v>510</v>
      </c>
      <c r="F22" s="4" t="s">
        <v>325</v>
      </c>
      <c r="G22" s="4">
        <v>100</v>
      </c>
      <c r="H22" s="4"/>
      <c r="I22" s="5">
        <v>134000000</v>
      </c>
      <c r="J22" s="5">
        <v>56482267</v>
      </c>
      <c r="K22" s="108">
        <f t="shared" si="0"/>
        <v>77517733</v>
      </c>
      <c r="L22" s="36">
        <v>0</v>
      </c>
      <c r="M22" s="104">
        <f t="shared" si="1"/>
        <v>0</v>
      </c>
      <c r="N22" s="36">
        <v>0</v>
      </c>
      <c r="O22" s="104">
        <f t="shared" si="2"/>
        <v>0</v>
      </c>
      <c r="P22" s="36">
        <v>0</v>
      </c>
      <c r="Q22" s="104">
        <f t="shared" si="3"/>
        <v>0</v>
      </c>
      <c r="R22" s="60">
        <f t="shared" si="4"/>
        <v>0</v>
      </c>
      <c r="S22" s="136">
        <f t="shared" si="5"/>
        <v>0.42150945522388061</v>
      </c>
      <c r="T22" s="136">
        <v>0.2</v>
      </c>
      <c r="U22" s="106">
        <f t="shared" si="6"/>
        <v>8.4301891044776131E-2</v>
      </c>
      <c r="V22" s="11"/>
    </row>
    <row r="23" spans="1:22" ht="38.25" customHeight="1" x14ac:dyDescent="0.25">
      <c r="A23" s="185"/>
      <c r="B23" s="228"/>
      <c r="C23" s="94" t="s">
        <v>328</v>
      </c>
      <c r="D23" s="2" t="s">
        <v>329</v>
      </c>
      <c r="E23" s="71">
        <v>510</v>
      </c>
      <c r="F23" s="4" t="s">
        <v>325</v>
      </c>
      <c r="G23" s="4"/>
      <c r="H23" s="4"/>
      <c r="I23" s="5">
        <v>31000000</v>
      </c>
      <c r="J23" s="102">
        <v>0</v>
      </c>
      <c r="K23" s="108">
        <f t="shared" si="0"/>
        <v>31000000</v>
      </c>
      <c r="L23" s="36"/>
      <c r="M23" s="104">
        <f t="shared" si="1"/>
        <v>0</v>
      </c>
      <c r="N23" s="36"/>
      <c r="O23" s="104">
        <f t="shared" si="2"/>
        <v>0</v>
      </c>
      <c r="P23" s="36"/>
      <c r="Q23" s="104">
        <f t="shared" si="3"/>
        <v>0</v>
      </c>
      <c r="R23" s="60">
        <f t="shared" si="4"/>
        <v>0</v>
      </c>
      <c r="S23" s="136">
        <f t="shared" si="5"/>
        <v>0</v>
      </c>
      <c r="T23" s="136">
        <f t="shared" si="7"/>
        <v>0</v>
      </c>
      <c r="U23" s="106">
        <f t="shared" si="6"/>
        <v>0</v>
      </c>
      <c r="V23" s="7"/>
    </row>
    <row r="24" spans="1:22" ht="32.25" hidden="1" customHeight="1" x14ac:dyDescent="0.25">
      <c r="A24" s="185"/>
      <c r="B24" s="76"/>
      <c r="C24" s="94" t="s">
        <v>330</v>
      </c>
      <c r="D24" s="2" t="s">
        <v>331</v>
      </c>
      <c r="E24" s="71">
        <v>510</v>
      </c>
      <c r="F24" s="4" t="s">
        <v>23</v>
      </c>
      <c r="G24" s="4"/>
      <c r="H24" s="4"/>
      <c r="I24" s="102">
        <v>0</v>
      </c>
      <c r="J24" s="102">
        <v>0</v>
      </c>
      <c r="K24" s="108">
        <f t="shared" si="0"/>
        <v>0</v>
      </c>
      <c r="L24" s="36"/>
      <c r="M24" s="104">
        <f t="shared" si="1"/>
        <v>0</v>
      </c>
      <c r="N24" s="36"/>
      <c r="O24" s="104">
        <f t="shared" si="2"/>
        <v>0</v>
      </c>
      <c r="P24" s="36"/>
      <c r="Q24" s="104">
        <f t="shared" si="3"/>
        <v>0</v>
      </c>
      <c r="R24" s="60">
        <f t="shared" si="4"/>
        <v>0</v>
      </c>
      <c r="S24" s="136">
        <f t="shared" si="5"/>
        <v>0</v>
      </c>
      <c r="T24" s="136">
        <f t="shared" si="7"/>
        <v>0</v>
      </c>
      <c r="U24" s="106">
        <f t="shared" si="6"/>
        <v>0</v>
      </c>
      <c r="V24" s="7"/>
    </row>
    <row r="25" spans="1:22" ht="62.25" customHeight="1" x14ac:dyDescent="0.25">
      <c r="A25" s="185"/>
      <c r="B25" s="76" t="s">
        <v>332</v>
      </c>
      <c r="C25" s="94" t="s">
        <v>333</v>
      </c>
      <c r="D25" s="2" t="s">
        <v>334</v>
      </c>
      <c r="E25" s="71">
        <v>510</v>
      </c>
      <c r="F25" s="4" t="s">
        <v>335</v>
      </c>
      <c r="G25" s="4">
        <v>100</v>
      </c>
      <c r="H25" s="4" t="s">
        <v>336</v>
      </c>
      <c r="I25" s="102">
        <v>50000000</v>
      </c>
      <c r="J25" s="102">
        <v>50000000</v>
      </c>
      <c r="K25" s="108">
        <f t="shared" si="0"/>
        <v>0</v>
      </c>
      <c r="L25" s="36"/>
      <c r="M25" s="104">
        <f t="shared" si="1"/>
        <v>0</v>
      </c>
      <c r="N25" s="36"/>
      <c r="O25" s="104">
        <f t="shared" si="2"/>
        <v>0</v>
      </c>
      <c r="P25" s="36"/>
      <c r="Q25" s="104">
        <f t="shared" si="3"/>
        <v>0</v>
      </c>
      <c r="R25" s="60">
        <f t="shared" si="4"/>
        <v>0</v>
      </c>
      <c r="S25" s="136">
        <f t="shared" si="5"/>
        <v>1</v>
      </c>
      <c r="T25" s="136">
        <f t="shared" si="7"/>
        <v>0</v>
      </c>
      <c r="U25" s="106">
        <f t="shared" si="6"/>
        <v>0</v>
      </c>
      <c r="V25" s="30"/>
    </row>
    <row r="26" spans="1:22" ht="61.5" customHeight="1" x14ac:dyDescent="0.25">
      <c r="A26" s="185"/>
      <c r="B26" s="66" t="s">
        <v>337</v>
      </c>
      <c r="C26" s="94" t="s">
        <v>338</v>
      </c>
      <c r="D26" s="2" t="s">
        <v>339</v>
      </c>
      <c r="E26" s="77">
        <v>310</v>
      </c>
      <c r="F26" s="12" t="s">
        <v>340</v>
      </c>
      <c r="G26" s="12">
        <v>206</v>
      </c>
      <c r="H26" s="12" t="s">
        <v>22</v>
      </c>
      <c r="I26" s="132">
        <v>217000000</v>
      </c>
      <c r="J26" s="132">
        <v>51753769</v>
      </c>
      <c r="K26" s="108">
        <f t="shared" si="0"/>
        <v>165246231</v>
      </c>
      <c r="L26" s="61"/>
      <c r="M26" s="104">
        <f t="shared" si="1"/>
        <v>0</v>
      </c>
      <c r="N26" s="61"/>
      <c r="O26" s="104">
        <f t="shared" si="2"/>
        <v>0</v>
      </c>
      <c r="P26" s="61"/>
      <c r="Q26" s="104">
        <f t="shared" si="3"/>
        <v>0</v>
      </c>
      <c r="R26" s="60">
        <f t="shared" si="4"/>
        <v>0</v>
      </c>
      <c r="S26" s="136">
        <f t="shared" si="5"/>
        <v>0.23849663133640553</v>
      </c>
      <c r="T26" s="136">
        <v>0.2</v>
      </c>
      <c r="U26" s="106">
        <f t="shared" si="6"/>
        <v>4.7699326267281107E-2</v>
      </c>
      <c r="V26" s="78"/>
    </row>
    <row r="27" spans="1:22" s="18" customFormat="1" ht="15.95" customHeight="1" x14ac:dyDescent="0.25">
      <c r="A27" s="17"/>
      <c r="B27" s="184" t="s">
        <v>341</v>
      </c>
      <c r="C27" s="184"/>
      <c r="D27" s="184"/>
      <c r="E27" s="79"/>
      <c r="F27" s="79"/>
      <c r="G27" s="79"/>
      <c r="H27" s="79"/>
      <c r="I27" s="16">
        <f>SUM(I8:I26)</f>
        <v>6212888697</v>
      </c>
      <c r="J27" s="16">
        <f>SUM(J8:J26)</f>
        <v>875231198</v>
      </c>
      <c r="K27" s="16">
        <f>SUM(K8:K26)</f>
        <v>5337657499</v>
      </c>
      <c r="L27" s="17"/>
      <c r="M27" s="17"/>
      <c r="N27" s="17"/>
      <c r="O27" s="17"/>
      <c r="P27" s="17"/>
      <c r="Q27" s="17"/>
      <c r="R27" s="17"/>
      <c r="S27" s="106">
        <f t="shared" ref="S27" si="8">IFERROR((J27/I27),0)</f>
        <v>0.14087347137292519</v>
      </c>
      <c r="T27" s="106">
        <f t="shared" ref="T27" si="9">M27+O27+Q27</f>
        <v>0</v>
      </c>
      <c r="U27" s="106">
        <f t="shared" ref="U27" si="10">IFERROR((T27*S27),0)</f>
        <v>0</v>
      </c>
      <c r="V27" s="17"/>
    </row>
    <row r="28" spans="1:22" ht="15.95" customHeight="1" x14ac:dyDescent="0.25">
      <c r="C28" s="80"/>
      <c r="D28" s="81"/>
      <c r="F28" s="82"/>
      <c r="G28" s="82"/>
      <c r="H28" s="82"/>
      <c r="I28" s="83"/>
      <c r="J28" s="83"/>
      <c r="K28" s="83"/>
    </row>
    <row r="29" spans="1:22" ht="15.95" customHeight="1" x14ac:dyDescent="0.25">
      <c r="C29" s="80"/>
      <c r="E29" s="80"/>
      <c r="F29" s="81"/>
      <c r="G29" s="81"/>
      <c r="H29" s="81"/>
    </row>
    <row r="30" spans="1:22" ht="15.95" customHeight="1" x14ac:dyDescent="0.25">
      <c r="F30" s="84"/>
      <c r="G30" s="84"/>
      <c r="H30" s="84"/>
      <c r="I30" s="83"/>
    </row>
    <row r="31" spans="1:22" ht="15.95" customHeight="1" x14ac:dyDescent="0.25">
      <c r="F31" s="84"/>
      <c r="G31" s="84"/>
      <c r="H31" s="84"/>
      <c r="I31" s="83"/>
    </row>
    <row r="32" spans="1:22" ht="15.95" customHeight="1" x14ac:dyDescent="0.25">
      <c r="F32" s="84"/>
      <c r="G32" s="84"/>
      <c r="H32" s="84"/>
      <c r="I32" s="83"/>
    </row>
    <row r="33" spans="4:9" ht="15.95" customHeight="1" x14ac:dyDescent="0.25">
      <c r="D33" s="81"/>
      <c r="E33" s="85"/>
      <c r="F33" s="86"/>
      <c r="G33" s="86"/>
      <c r="H33" s="86"/>
      <c r="I33" s="83"/>
    </row>
    <row r="34" spans="4:9" ht="15.95" customHeight="1" x14ac:dyDescent="0.25">
      <c r="D34" s="81"/>
      <c r="E34" s="85"/>
      <c r="F34" s="80"/>
      <c r="G34" s="80"/>
      <c r="H34" s="80"/>
      <c r="I34" s="83"/>
    </row>
    <row r="35" spans="4:9" ht="15.95" customHeight="1" x14ac:dyDescent="0.25">
      <c r="D35" s="81"/>
      <c r="E35" s="85"/>
      <c r="F35" s="80"/>
      <c r="G35" s="80"/>
      <c r="H35" s="80"/>
      <c r="I35" s="83"/>
    </row>
    <row r="36" spans="4:9" ht="15.95" customHeight="1" x14ac:dyDescent="0.25"/>
    <row r="37" spans="4:9" ht="15.95" customHeight="1" x14ac:dyDescent="0.25">
      <c r="F37" s="82"/>
      <c r="G37" s="82"/>
      <c r="H37" s="82"/>
    </row>
    <row r="38" spans="4:9" ht="15.95" customHeight="1" x14ac:dyDescent="0.25"/>
    <row r="39" spans="4:9" ht="15.95" customHeight="1" x14ac:dyDescent="0.25"/>
    <row r="40" spans="4:9" ht="15.95" customHeight="1" x14ac:dyDescent="0.25"/>
  </sheetData>
  <mergeCells count="50">
    <mergeCell ref="B27:D27"/>
    <mergeCell ref="A8:A19"/>
    <mergeCell ref="B8:B10"/>
    <mergeCell ref="B13:B19"/>
    <mergeCell ref="A21:A26"/>
    <mergeCell ref="B21:B23"/>
    <mergeCell ref="B11:B12"/>
    <mergeCell ref="I7:K7"/>
    <mergeCell ref="S7:U7"/>
    <mergeCell ref="S5:S6"/>
    <mergeCell ref="T5:T6"/>
    <mergeCell ref="U5:U6"/>
    <mergeCell ref="N6:O6"/>
    <mergeCell ref="V5:V7"/>
    <mergeCell ref="A6:A7"/>
    <mergeCell ref="B6:B7"/>
    <mergeCell ref="C6:C7"/>
    <mergeCell ref="D6:D7"/>
    <mergeCell ref="E6:E7"/>
    <mergeCell ref="F6:F7"/>
    <mergeCell ref="I5:I6"/>
    <mergeCell ref="J5:J6"/>
    <mergeCell ref="K5:K6"/>
    <mergeCell ref="L5:Q5"/>
    <mergeCell ref="R5:R7"/>
    <mergeCell ref="G6:G7"/>
    <mergeCell ref="H6:H7"/>
    <mergeCell ref="L6:M6"/>
    <mergeCell ref="P6:Q6"/>
    <mergeCell ref="A1:A3"/>
    <mergeCell ref="B1:I1"/>
    <mergeCell ref="J1:K3"/>
    <mergeCell ref="L1:L3"/>
    <mergeCell ref="M1:U1"/>
    <mergeCell ref="V1:V3"/>
    <mergeCell ref="B2:I2"/>
    <mergeCell ref="M2:U2"/>
    <mergeCell ref="B3:I3"/>
    <mergeCell ref="M3:U3"/>
    <mergeCell ref="P4:Q4"/>
    <mergeCell ref="R4:S4"/>
    <mergeCell ref="T4:U4"/>
    <mergeCell ref="A5:B5"/>
    <mergeCell ref="C5:E5"/>
    <mergeCell ref="F5:H5"/>
    <mergeCell ref="B4:C4"/>
    <mergeCell ref="E4:F4"/>
    <mergeCell ref="G4:H4"/>
    <mergeCell ref="I4:K4"/>
    <mergeCell ref="M4:O4"/>
  </mergeCells>
  <conditionalFormatting sqref="S8:U26">
    <cfRule type="cellIs" dxfId="7" priority="5" operator="greaterThan">
      <formula>24%</formula>
    </cfRule>
    <cfRule type="cellIs" dxfId="6" priority="6" operator="between">
      <formula>20%</formula>
      <formula>24%</formula>
    </cfRule>
    <cfRule type="cellIs" dxfId="5" priority="7" operator="between">
      <formula>9%</formula>
      <formula>19%</formula>
    </cfRule>
    <cfRule type="cellIs" dxfId="4" priority="8" operator="lessThan">
      <formula>9%</formula>
    </cfRule>
  </conditionalFormatting>
  <conditionalFormatting sqref="S27:U27">
    <cfRule type="cellIs" dxfId="3" priority="1" operator="greaterThan">
      <formula>24%</formula>
    </cfRule>
    <cfRule type="cellIs" dxfId="2" priority="2" operator="between">
      <formula>20%</formula>
      <formula>24%</formula>
    </cfRule>
    <cfRule type="cellIs" dxfId="1" priority="3" operator="between">
      <formula>9%</formula>
      <formula>19%</formula>
    </cfRule>
    <cfRule type="cellIs" dxfId="0"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Escala</vt:lpstr>
      <vt:lpstr>S. FORMACION</vt:lpstr>
      <vt:lpstr>S. INVESTIGACIÓN</vt:lpstr>
      <vt:lpstr>S. PROY. SOCIAL </vt:lpstr>
      <vt:lpstr>S. BIENESTAR</vt:lpstr>
      <vt:lpstr>S. ADMINISTRATIVO</vt:lpstr>
      <vt:lpstr>'S. ADMINISTRATIVO'!Títulos_a_imprimir</vt:lpstr>
      <vt:lpstr>'S. BIENESTAR'!Títulos_a_imprimir</vt:lpstr>
      <vt:lpstr>'S. FORMACION'!Títulos_a_imprimir</vt:lpstr>
      <vt:lpstr>'S. INVESTIGACIÓN'!Títulos_a_imprimir</vt:lpstr>
      <vt:lpstr>'S. PROY. SOCIAL '!Títulos_a_imprimir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Rocio Murillo</dc:creator>
  <cp:lastModifiedBy>Leidy Rocio Murillo</cp:lastModifiedBy>
  <cp:lastPrinted>2017-08-10T21:16:46Z</cp:lastPrinted>
  <dcterms:created xsi:type="dcterms:W3CDTF">2017-07-07T15:04:02Z</dcterms:created>
  <dcterms:modified xsi:type="dcterms:W3CDTF">2018-05-15T21:39:40Z</dcterms:modified>
</cp:coreProperties>
</file>